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60" windowWidth="19320" windowHeight="7965"/>
  </bookViews>
  <sheets>
    <sheet name="Summary" sheetId="1" r:id="rId1"/>
    <sheet name="My Project Cost" sheetId="3" r:id="rId2"/>
    <sheet name="My Project Savings" sheetId="2" r:id="rId3"/>
    <sheet name="NPV Calculation" sheetId="4" state="hidden" r:id="rId4"/>
  </sheets>
  <externalReferences>
    <externalReference r:id="rId5"/>
  </externalReferences>
  <calcPr calcId="125725"/>
</workbook>
</file>

<file path=xl/calcChain.xml><?xml version="1.0" encoding="utf-8"?>
<calcChain xmlns="http://schemas.openxmlformats.org/spreadsheetml/2006/main">
  <c r="G104" i="3"/>
  <c r="G106"/>
  <c r="G102"/>
  <c r="G101"/>
  <c r="E98"/>
  <c r="G95"/>
  <c r="G94"/>
  <c r="G98"/>
  <c r="G86"/>
  <c r="F85"/>
  <c r="F84"/>
  <c r="G83"/>
  <c r="G81"/>
  <c r="G28"/>
  <c r="G54"/>
  <c r="G39"/>
  <c r="G35"/>
  <c r="D42" i="1"/>
  <c r="D41"/>
  <c r="D38"/>
  <c r="C22" i="2" l="1"/>
  <c r="C28" s="1"/>
  <c r="D39" i="1" s="1"/>
  <c r="E97" i="3" l="1"/>
  <c r="E96"/>
  <c r="E95"/>
  <c r="E94"/>
  <c r="G73"/>
  <c r="G59"/>
  <c r="G96" l="1"/>
  <c r="G97"/>
  <c r="D23" i="1" l="1"/>
  <c r="B12" i="4" s="1"/>
  <c r="D27" i="1"/>
  <c r="C18" i="4" s="1"/>
  <c r="D18" s="1"/>
  <c r="E18" s="1"/>
  <c r="F18" s="1"/>
  <c r="G18" s="1"/>
  <c r="H18" s="1"/>
  <c r="I18" s="1"/>
  <c r="J18" s="1"/>
  <c r="K18" s="1"/>
  <c r="L18" s="1"/>
  <c r="M18" s="1"/>
  <c r="N18" s="1"/>
  <c r="O18" s="1"/>
  <c r="P18" s="1"/>
  <c r="Q18" s="1"/>
  <c r="R18" s="1"/>
  <c r="S18" s="1"/>
  <c r="T18" s="1"/>
  <c r="U18" s="1"/>
  <c r="V18" s="1"/>
  <c r="V19" l="1"/>
  <c r="U19"/>
  <c r="T19"/>
  <c r="S19"/>
  <c r="R19"/>
  <c r="Q19"/>
  <c r="P19"/>
  <c r="O19"/>
  <c r="N19"/>
  <c r="M19"/>
  <c r="L19"/>
  <c r="K19"/>
  <c r="J19"/>
  <c r="I19"/>
  <c r="H19"/>
  <c r="G19"/>
  <c r="F19"/>
  <c r="E19"/>
  <c r="D19" l="1"/>
  <c r="B15"/>
  <c r="B23" i="2" l="1"/>
  <c r="D23"/>
  <c r="C23"/>
  <c r="C21"/>
  <c r="C29" l="1"/>
  <c r="C19" i="4"/>
  <c r="C33" i="2" l="1"/>
  <c r="D40" i="1"/>
  <c r="D43" s="1"/>
  <c r="C25" i="4" s="1"/>
  <c r="D25" s="1"/>
  <c r="E25" s="1"/>
  <c r="F25" s="1"/>
  <c r="G25" s="1"/>
  <c r="H25" s="1"/>
  <c r="I25" s="1"/>
  <c r="J25" s="1"/>
  <c r="K25" s="1"/>
  <c r="L25" s="1"/>
  <c r="M25" s="1"/>
  <c r="N25" s="1"/>
  <c r="O25" s="1"/>
  <c r="P25" s="1"/>
  <c r="Q25" s="1"/>
  <c r="R25" s="1"/>
  <c r="S25" s="1"/>
  <c r="T25" s="1"/>
  <c r="U25" s="1"/>
  <c r="V25" s="1"/>
  <c r="B19"/>
  <c r="B32" s="1"/>
  <c r="C26" l="1"/>
  <c r="C32" s="1"/>
  <c r="C36" s="1"/>
  <c r="C37" s="1"/>
  <c r="B36"/>
  <c r="B37" s="1"/>
  <c r="B33"/>
  <c r="D58" i="1"/>
  <c r="D69"/>
  <c r="D26" i="4"/>
  <c r="D32" s="1"/>
  <c r="D36" s="1"/>
  <c r="D37" s="1"/>
  <c r="C33" l="1"/>
  <c r="D33" s="1"/>
  <c r="E26"/>
  <c r="E32" s="1"/>
  <c r="E36" s="1"/>
  <c r="E37" s="1"/>
  <c r="E33" l="1"/>
  <c r="F26"/>
  <c r="F32" s="1"/>
  <c r="G26" l="1"/>
  <c r="G32" s="1"/>
  <c r="G36" s="1"/>
  <c r="G37" s="1"/>
  <c r="F36"/>
  <c r="F37" s="1"/>
  <c r="F33"/>
  <c r="G33" l="1"/>
  <c r="H26"/>
  <c r="H32" s="1"/>
  <c r="H36" s="1"/>
  <c r="H37" s="1"/>
  <c r="I26" l="1"/>
  <c r="I32" s="1"/>
  <c r="H33"/>
  <c r="I36" l="1"/>
  <c r="I37" s="1"/>
  <c r="J26"/>
  <c r="J32" s="1"/>
  <c r="J36" s="1"/>
  <c r="J37" s="1"/>
  <c r="I33"/>
  <c r="K26" l="1"/>
  <c r="K32" s="1"/>
  <c r="K36" s="1"/>
  <c r="K37" s="1"/>
  <c r="J33"/>
  <c r="L26" l="1"/>
  <c r="L32" s="1"/>
  <c r="L36" s="1"/>
  <c r="L37" s="1"/>
  <c r="K33"/>
  <c r="M26" l="1"/>
  <c r="M32" s="1"/>
  <c r="M36" s="1"/>
  <c r="M37" s="1"/>
  <c r="L33"/>
  <c r="N26" l="1"/>
  <c r="N32" s="1"/>
  <c r="N36" s="1"/>
  <c r="N37" s="1"/>
  <c r="M33"/>
  <c r="O26" l="1"/>
  <c r="O32" s="1"/>
  <c r="O36" s="1"/>
  <c r="O37" s="1"/>
  <c r="N33"/>
  <c r="P26" l="1"/>
  <c r="P32" s="1"/>
  <c r="P36" s="1"/>
  <c r="P37" s="1"/>
  <c r="O33"/>
  <c r="Q26" l="1"/>
  <c r="Q32" s="1"/>
  <c r="Q36" s="1"/>
  <c r="Q37" s="1"/>
  <c r="P33"/>
  <c r="R26" l="1"/>
  <c r="R32" s="1"/>
  <c r="R36" s="1"/>
  <c r="R37" s="1"/>
  <c r="Q33"/>
  <c r="S26" l="1"/>
  <c r="S32" s="1"/>
  <c r="S36" s="1"/>
  <c r="S37" s="1"/>
  <c r="R33"/>
  <c r="T26" l="1"/>
  <c r="T32" s="1"/>
  <c r="T36" s="1"/>
  <c r="T37" s="1"/>
  <c r="S33"/>
  <c r="T33" l="1"/>
  <c r="V26"/>
  <c r="V32" s="1"/>
  <c r="U26"/>
  <c r="U32" s="1"/>
  <c r="U36" s="1"/>
  <c r="U37" s="1"/>
  <c r="U33" l="1"/>
  <c r="V33" s="1"/>
  <c r="V36"/>
  <c r="V37" l="1"/>
  <c r="C40" s="1"/>
  <c r="D71" i="1" s="1"/>
</calcChain>
</file>

<file path=xl/sharedStrings.xml><?xml version="1.0" encoding="utf-8"?>
<sst xmlns="http://schemas.openxmlformats.org/spreadsheetml/2006/main" count="274" uniqueCount="205">
  <si>
    <t>Figure</t>
  </si>
  <si>
    <t>Unit</t>
  </si>
  <si>
    <t>$/kWh</t>
  </si>
  <si>
    <t>$/GJ</t>
  </si>
  <si>
    <t>$/tonne of CO2 equivalent</t>
  </si>
  <si>
    <t>%/yr</t>
  </si>
  <si>
    <t>:</t>
  </si>
  <si>
    <t>Fixed numbers used in the various calculations</t>
  </si>
  <si>
    <t>Enter your own project figures here</t>
  </si>
  <si>
    <t>Automatically calculated figures</t>
  </si>
  <si>
    <t>a) Capital Cost</t>
  </si>
  <si>
    <t>$/yr</t>
  </si>
  <si>
    <t>$</t>
  </si>
  <si>
    <t>yrs</t>
  </si>
  <si>
    <t>yes or no</t>
  </si>
  <si>
    <t>What is the expected Life Span of your project:</t>
  </si>
  <si>
    <t>Electrical Cost:</t>
  </si>
  <si>
    <t>Natural Gas Cost:</t>
  </si>
  <si>
    <t>Greenhouse Gas emissions Carbon offset cost:</t>
  </si>
  <si>
    <t>Water cost:</t>
  </si>
  <si>
    <t>General Inflation:</t>
  </si>
  <si>
    <t>Electricity cost inflation:</t>
  </si>
  <si>
    <t>Natural Gas cost inflation:</t>
  </si>
  <si>
    <t>$/litre</t>
  </si>
  <si>
    <t>Total Operation and Maintenance:</t>
  </si>
  <si>
    <t>Total Capital Cost:</t>
  </si>
  <si>
    <t>My Project Cost</t>
  </si>
  <si>
    <t>My Project Summary</t>
  </si>
  <si>
    <t>My Project Savings</t>
  </si>
  <si>
    <t>Note the reader of this example:</t>
  </si>
  <si>
    <t>yes</t>
  </si>
  <si>
    <t>Comments</t>
  </si>
  <si>
    <t>Electricity rate:</t>
  </si>
  <si>
    <t>%</t>
  </si>
  <si>
    <t>Total $ savings:</t>
  </si>
  <si>
    <t>Electricity Savings:</t>
  </si>
  <si>
    <t>Natural Gas Savings:</t>
  </si>
  <si>
    <t>Greenhouse Gas Emissions Savings:</t>
  </si>
  <si>
    <t>Water Savings:</t>
  </si>
  <si>
    <t>Other Savings:</t>
  </si>
  <si>
    <t>Total Savings:</t>
  </si>
  <si>
    <t>Note:</t>
  </si>
  <si>
    <t>Costs for Period (yr)</t>
  </si>
  <si>
    <t>Capital investment</t>
  </si>
  <si>
    <t>Incentives</t>
  </si>
  <si>
    <t>Operation and Maintenance Cost</t>
  </si>
  <si>
    <t>Total Costs</t>
  </si>
  <si>
    <t>Savings for Period (yr)</t>
  </si>
  <si>
    <t>Total Savings</t>
  </si>
  <si>
    <t>Period (yr)</t>
  </si>
  <si>
    <t>Net Cash Flow</t>
  </si>
  <si>
    <t>Net Project Value</t>
  </si>
  <si>
    <t>Discounted Cash Flow</t>
  </si>
  <si>
    <t>Total Life Cycle Net Present Value</t>
  </si>
  <si>
    <t>YOU ONLY NEED TO FILL THE GREEN CELLS!</t>
  </si>
  <si>
    <t>Enter here the amount secured in grants
(e.g.: from BC Hydro Power Smart incentives)</t>
  </si>
  <si>
    <t>Total Capital Cost</t>
  </si>
  <si>
    <t>2) Project Short Description</t>
  </si>
  <si>
    <t>1) Legend / Color Coding</t>
  </si>
  <si>
    <t>3) My project Cost</t>
  </si>
  <si>
    <t>4) My project Savings</t>
  </si>
  <si>
    <t>6) Assumptions</t>
  </si>
  <si>
    <t>Discount rate</t>
  </si>
  <si>
    <t>d) BCIT loan portion only</t>
  </si>
  <si>
    <t>a) Note to the applicant</t>
  </si>
  <si>
    <t>It is recommended to run your numbers with both your optimistic and pessimistic scenarios to see how much your cost, savings and project value vary (in other words: it is recommended to perform a sensitivity analysis).</t>
  </si>
  <si>
    <t>Fixed numbers provided to you                       [you don't have to add anything to these cells]</t>
  </si>
  <si>
    <t>Automatically calculated figures                        [you don't have to add anything to these cells]</t>
  </si>
  <si>
    <t>Enter your own project facts and figures here</t>
  </si>
  <si>
    <t>Enter your details in the "My Project Cost" tab and final numbers will appear here.</t>
  </si>
  <si>
    <t>Enter your details in the "My Project Savings" tab and final numbers will appear here..</t>
  </si>
  <si>
    <t>5) My Project financial analysis</t>
  </si>
  <si>
    <t>b) Questions</t>
  </si>
  <si>
    <t>c) Total project financial analysis (without external grants)</t>
  </si>
  <si>
    <t>Simple payback
[This is a checkpoint: 
Is my simple payback 5 yrs or less (threshold for loan eligibility)?]</t>
  </si>
  <si>
    <t>Simple payback (BCIT loan portion only)
[This is a checkpoint: 
Is my simple payback 5 yrs or less (threshold for loan eligibility)?]</t>
  </si>
  <si>
    <t>Total Life Cycle Net Present Value
[including external grants]</t>
  </si>
  <si>
    <t>With discounted cash
flow at 6% discount rate; over life of the project; all cost and revenues included.  Refer to policy 1012 for more details.</t>
  </si>
  <si>
    <t>This is an example only. The numbers in this section might not reflect perfectly a real life project.  The intention is to illustrate what sort of calculations are needed to apply to the BCIT Sustainability revolving fund.</t>
  </si>
  <si>
    <t>b) Annual Operation  and Maintenance Cost</t>
  </si>
  <si>
    <t>c) Other costs</t>
  </si>
  <si>
    <t>Note to the reader: this tab automatically calculates the Total Life Cycle Net Present Value and reports it in the summary tab.  This is why it was made invisible (Hidden).</t>
  </si>
  <si>
    <t>Total that will be received for this project
(grants)</t>
  </si>
  <si>
    <t>Total Ops &amp; Maintenance (annual)</t>
  </si>
  <si>
    <t>Discounted Cash Flow (with If formula to take into account life span entered in Summary tab)</t>
  </si>
  <si>
    <t>Option 1 Description</t>
  </si>
  <si>
    <t>Boiler size:</t>
  </si>
  <si>
    <t>250 kW</t>
  </si>
  <si>
    <t>Boiler make:</t>
  </si>
  <si>
    <t>To be selected</t>
  </si>
  <si>
    <t>Heating load:</t>
  </si>
  <si>
    <t xml:space="preserve">All campus - Connected to main line/central plant </t>
  </si>
  <si>
    <t>General Description:</t>
  </si>
  <si>
    <t>Heat only Firebox boiler (self contained), fully automated, with silo, with chipper and with smoke stack and air particulate filter.</t>
  </si>
  <si>
    <t>Capital Investment</t>
  </si>
  <si>
    <t>CIVIL WORKS</t>
  </si>
  <si>
    <t>Foundation, incl.</t>
  </si>
  <si>
    <t>for silo, container &amp; stack</t>
  </si>
  <si>
    <t>excavation &amp; dirt removal</t>
  </si>
  <si>
    <t>incl. trench for pipes</t>
  </si>
  <si>
    <t>L-shaped concrete platform</t>
  </si>
  <si>
    <t>10" deep</t>
  </si>
  <si>
    <t>resurfacing</t>
  </si>
  <si>
    <t>(perimeter of platform, trench)</t>
  </si>
  <si>
    <t>UPGRADE OF DUST EXTRACTION SYSTEM</t>
  </si>
  <si>
    <t>chipper</t>
  </si>
  <si>
    <t>chipper connection to overhead duct</t>
  </si>
  <si>
    <t>retrofit of dust extraction system</t>
  </si>
  <si>
    <t>hopper replacement/retrofit</t>
  </si>
  <si>
    <t>auger from dust extraction hopper to silo</t>
  </si>
  <si>
    <t>28 m (92')</t>
  </si>
  <si>
    <t>FUEL STORAGE</t>
  </si>
  <si>
    <t>silo</t>
  </si>
  <si>
    <t>950 cft</t>
  </si>
  <si>
    <t>silo installation</t>
  </si>
  <si>
    <t>FIREBOX BOILER</t>
  </si>
  <si>
    <t>firebox boiler, incl.</t>
  </si>
  <si>
    <t>fuel extraction system for silo</t>
  </si>
  <si>
    <t>auger from silo to combustor</t>
  </si>
  <si>
    <t>rotary air lock</t>
  </si>
  <si>
    <t>stoker screw</t>
  </si>
  <si>
    <t xml:space="preserve">deluge system / emergency fuel cut-off </t>
  </si>
  <si>
    <t>flue gas recirc.</t>
  </si>
  <si>
    <t>automatic deashing</t>
  </si>
  <si>
    <t>ash hopper</t>
  </si>
  <si>
    <t>pneumatic soot blower</t>
  </si>
  <si>
    <t>safety valves</t>
  </si>
  <si>
    <t>boiler bypass incl. 3-way valve</t>
  </si>
  <si>
    <t>FLUEGAS TREATMENT</t>
  </si>
  <si>
    <t>particulate filter</t>
  </si>
  <si>
    <t>PM &lt; 18mg/sm³</t>
  </si>
  <si>
    <t>Chimney</t>
  </si>
  <si>
    <t>40' insulated, incl. guy wires</t>
  </si>
  <si>
    <t>INSTALLATION</t>
  </si>
  <si>
    <t>electrical installation</t>
  </si>
  <si>
    <t>installation inside container</t>
  </si>
  <si>
    <t>40' hi-cube incl 2 doors</t>
  </si>
  <si>
    <t>heating installation, incl.</t>
  </si>
  <si>
    <t>T from ring pipeline to heat exchanger</t>
  </si>
  <si>
    <t>heat exchanger</t>
  </si>
  <si>
    <t>all valves downstream of boiler bypass</t>
  </si>
  <si>
    <t>pipes</t>
  </si>
  <si>
    <t>3"</t>
  </si>
  <si>
    <t>heat meter</t>
  </si>
  <si>
    <t>system main pump</t>
  </si>
  <si>
    <t>crane rental</t>
  </si>
  <si>
    <t>container shipment</t>
  </si>
  <si>
    <t>ENGINEERING</t>
  </si>
  <si>
    <t>building permit</t>
  </si>
  <si>
    <t>mechanical engineering</t>
  </si>
  <si>
    <t>heating engineering</t>
  </si>
  <si>
    <t>stack tester</t>
  </si>
  <si>
    <t>coordinating engineer</t>
  </si>
  <si>
    <t>SUB-TOTAL</t>
  </si>
  <si>
    <t>excl. HST</t>
  </si>
  <si>
    <t>contingencies</t>
  </si>
  <si>
    <t>Fixed O&amp;M Costs</t>
  </si>
  <si>
    <t>Total hours/yr</t>
  </si>
  <si>
    <t>Total</t>
  </si>
  <si>
    <t>staffing cost during operation</t>
  </si>
  <si>
    <t>hour per day</t>
  </si>
  <si>
    <t>displaced staffing cost 
(existing cost to empty old 6 bins of old dust extraction unit)</t>
  </si>
  <si>
    <t>grates, ash and container cleanup</t>
  </si>
  <si>
    <t>hours per 2-week period</t>
  </si>
  <si>
    <t>filter &amp; boiler tube cleaning</t>
  </si>
  <si>
    <t>hours per 4-week period</t>
  </si>
  <si>
    <t>total annual staffing costs</t>
  </si>
  <si>
    <t>Total hours per year:</t>
  </si>
  <si>
    <t>per year</t>
  </si>
  <si>
    <t>Variable O&amp;M Costs</t>
  </si>
  <si>
    <t>ash dumping (1% of tbd)</t>
  </si>
  <si>
    <t>tonne per year</t>
  </si>
  <si>
    <t>electricity consumption</t>
  </si>
  <si>
    <t>kWh/yr (incl chipper)</t>
  </si>
  <si>
    <t>variable maintenance cost 
(due to hrs of operation)</t>
  </si>
  <si>
    <t>[included in fixed cost - assuming boiler is running at full capacity]</t>
  </si>
  <si>
    <t>total variable O&amp;M costs</t>
  </si>
  <si>
    <t>TOTAL O&amp;M costs</t>
  </si>
  <si>
    <t>excl geo-tech</t>
  </si>
  <si>
    <t>Natural Gas rate:</t>
  </si>
  <si>
    <t>What we have…</t>
  </si>
  <si>
    <t>Amount of wood per yr:</t>
  </si>
  <si>
    <t>kg</t>
  </si>
  <si>
    <t>Energy Available in wood:</t>
  </si>
  <si>
    <t>GJ</t>
  </si>
  <si>
    <t>This is the equivalent of how much Natural Gas will be displaced</t>
  </si>
  <si>
    <t>Greenhouse Gas emission avoided:</t>
  </si>
  <si>
    <t>tonnes of CO2eq</t>
  </si>
  <si>
    <t>Calculations of savings...</t>
  </si>
  <si>
    <t>"Free" energy from our own wood waste
[and avoided natural gas purchase]:</t>
  </si>
  <si>
    <t xml:space="preserve">Avoided tipping/hauling fee: </t>
  </si>
  <si>
    <t>From BCIT GHG Calculator (.xls); from GJ of Natural Gas displaced</t>
  </si>
  <si>
    <t>Bundles savings</t>
  </si>
  <si>
    <t>Electrical savings:</t>
  </si>
  <si>
    <t>Are the Operation and Maintenance Cost and
the savings occurring each and every year for the entire life of the project:</t>
  </si>
  <si>
    <t>I.e.: if your project cannot payback for itself within five years as required by the BCIT Sustainability Revolving fund, you might want to consider securing external funding (e.g.: grants) and apply to the BCIT Sustainability Revolving Fund only for the portion than can be repaid within a five year period (total cost - grants).</t>
  </si>
  <si>
    <t>The Joinery and Carpentry programs within the School of Construction and the Environment produce a significant amount of wood waste that needs to be trucked  off of campus on a regular basis.  This project is about installing a biomass boiler on campus to burn the wood waste and produce heat that will be both used to heat space in our buildings and heat domestic hot water.  More details can be found in the detailed business case document.</t>
  </si>
  <si>
    <t>HST *(Estimate after higher education credit.)</t>
  </si>
  <si>
    <t>Rate ($/hour)</t>
  </si>
  <si>
    <t>Notes:</t>
  </si>
  <si>
    <t>1)</t>
  </si>
  <si>
    <t>A blank template will also be available.</t>
  </si>
  <si>
    <t>2)</t>
  </si>
  <si>
    <t>For more information, please contact BCIT's Energy and Sustainability manager or BCIT's Energy Specialist.</t>
  </si>
  <si>
    <t>The above calculation is a sound analysis based on solid theory. It is important to note that applicants to the BCIT Sustainability Revolving Fund will have to prove that the savings are real and happening during the entire duration of the loan (until fully reimbursed).  The methodology selected to do this demonstration will have to be documented in the application form.</t>
  </si>
</sst>
</file>

<file path=xl/styles.xml><?xml version="1.0" encoding="utf-8"?>
<styleSheet xmlns="http://schemas.openxmlformats.org/spreadsheetml/2006/main">
  <numFmts count="9">
    <numFmt numFmtId="6" formatCode="&quot;$&quot;#,##0_);[Red]\(&quot;$&quot;#,##0\)"/>
    <numFmt numFmtId="43" formatCode="_(* #,##0.00_);_(* \(#,##0.00\);_(* &quot;-&quot;??_);_(@_)"/>
    <numFmt numFmtId="164" formatCode="#,##0.0_);\(#,##0.0\)"/>
    <numFmt numFmtId="165" formatCode="&quot;$&quot;#,##0"/>
    <numFmt numFmtId="166" formatCode="[$$-1009]#,##0"/>
    <numFmt numFmtId="167" formatCode="0.0"/>
    <numFmt numFmtId="168" formatCode="#,##0.0"/>
    <numFmt numFmtId="169" formatCode="&quot;$&quot;#,##0.00"/>
    <numFmt numFmtId="170" formatCode="&quot;$&quot;#,##0.000"/>
  </numFmts>
  <fonts count="14">
    <font>
      <sz val="11"/>
      <color theme="1"/>
      <name val="Calibri"/>
      <family val="2"/>
      <scheme val="minor"/>
    </font>
    <font>
      <b/>
      <sz val="11"/>
      <color theme="1"/>
      <name val="Calibri"/>
      <family val="2"/>
      <scheme val="minor"/>
    </font>
    <font>
      <b/>
      <u/>
      <sz val="11"/>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sz val="11"/>
      <color rgb="FFC00000"/>
      <name val="Calibri"/>
      <family val="2"/>
      <scheme val="minor"/>
    </font>
    <font>
      <b/>
      <sz val="20"/>
      <color theme="1"/>
      <name val="Calibri"/>
      <family val="2"/>
      <scheme val="minor"/>
    </font>
    <font>
      <sz val="11"/>
      <color rgb="FF000000"/>
      <name val="Calibri"/>
      <family val="2"/>
      <scheme val="minor"/>
    </font>
    <font>
      <b/>
      <sz val="10"/>
      <name val="Arial"/>
      <family val="2"/>
    </font>
    <font>
      <sz val="10"/>
      <name val="Arial"/>
      <family val="2"/>
    </font>
    <font>
      <u/>
      <sz val="11"/>
      <color theme="1"/>
      <name val="Calibri"/>
      <family val="2"/>
      <scheme val="minor"/>
    </font>
    <font>
      <b/>
      <u/>
      <sz val="10"/>
      <name val="Arial"/>
      <family val="2"/>
    </font>
    <font>
      <u/>
      <sz val="10"/>
      <name val="Arial"/>
      <family val="2"/>
    </font>
  </fonts>
  <fills count="8">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194">
    <xf numFmtId="0" fontId="0" fillId="0" borderId="0" xfId="0"/>
    <xf numFmtId="0" fontId="2" fillId="0" borderId="0" xfId="0" applyFont="1"/>
    <xf numFmtId="0" fontId="0" fillId="0" borderId="0" xfId="0" applyAlignment="1">
      <alignment horizontal="left"/>
    </xf>
    <xf numFmtId="0" fontId="1" fillId="0" borderId="0" xfId="0" applyFont="1" applyAlignment="1">
      <alignment horizontal="center"/>
    </xf>
    <xf numFmtId="0" fontId="1" fillId="0" borderId="0" xfId="0" applyFont="1" applyAlignment="1">
      <alignment horizontal="left"/>
    </xf>
    <xf numFmtId="0" fontId="0" fillId="2" borderId="0" xfId="0" applyFill="1" applyAlignment="1">
      <alignment horizontal="right"/>
    </xf>
    <xf numFmtId="0" fontId="0" fillId="3" borderId="0" xfId="0" applyFill="1" applyAlignment="1">
      <alignment horizontal="right"/>
    </xf>
    <xf numFmtId="0" fontId="0" fillId="4" borderId="0" xfId="0" applyFill="1" applyAlignment="1">
      <alignment horizontal="right"/>
    </xf>
    <xf numFmtId="0" fontId="0" fillId="2" borderId="0" xfId="0" applyFill="1" applyAlignment="1">
      <alignment horizontal="center"/>
    </xf>
    <xf numFmtId="0" fontId="0" fillId="0" borderId="0" xfId="0" applyBorder="1"/>
    <xf numFmtId="0" fontId="2" fillId="5" borderId="0" xfId="0" applyFont="1" applyFill="1"/>
    <xf numFmtId="0" fontId="0" fillId="5" borderId="0" xfId="0" applyFill="1"/>
    <xf numFmtId="0" fontId="0" fillId="0" borderId="0" xfId="0" applyFill="1"/>
    <xf numFmtId="0" fontId="0" fillId="0" borderId="0" xfId="0" applyAlignment="1">
      <alignment horizontal="right"/>
    </xf>
    <xf numFmtId="0" fontId="0" fillId="0" borderId="0" xfId="0" applyAlignment="1">
      <alignment horizontal="right" wrapText="1"/>
    </xf>
    <xf numFmtId="0" fontId="6" fillId="0" borderId="0" xfId="0" applyFont="1" applyFill="1"/>
    <xf numFmtId="0" fontId="7" fillId="0" borderId="0" xfId="0" applyFont="1"/>
    <xf numFmtId="0" fontId="1" fillId="0" borderId="0" xfId="0" applyFont="1"/>
    <xf numFmtId="0" fontId="2" fillId="0" borderId="0" xfId="0" applyFont="1" applyFill="1"/>
    <xf numFmtId="0" fontId="0" fillId="0" borderId="0" xfId="0" applyFill="1" applyAlignment="1">
      <alignment horizontal="right" wrapText="1"/>
    </xf>
    <xf numFmtId="0" fontId="0" fillId="0" borderId="0" xfId="0" applyFill="1" applyAlignment="1">
      <alignment horizontal="right"/>
    </xf>
    <xf numFmtId="0" fontId="0" fillId="0" borderId="0" xfId="0" applyAlignment="1">
      <alignment horizontal="center"/>
    </xf>
    <xf numFmtId="0" fontId="0" fillId="0" borderId="0" xfId="0" applyAlignment="1">
      <alignment horizontal="left" vertical="center"/>
    </xf>
    <xf numFmtId="0" fontId="4" fillId="0" borderId="0" xfId="0" applyFont="1" applyFill="1" applyAlignment="1">
      <alignment horizontal="right" wrapText="1"/>
    </xf>
    <xf numFmtId="0" fontId="0" fillId="0" borderId="5" xfId="0" applyBorder="1" applyAlignment="1"/>
    <xf numFmtId="0" fontId="0" fillId="0" borderId="0" xfId="0" applyBorder="1" applyAlignment="1"/>
    <xf numFmtId="0" fontId="0" fillId="0" borderId="6" xfId="0" applyBorder="1" applyAlignment="1"/>
    <xf numFmtId="0" fontId="2" fillId="0" borderId="0" xfId="0" applyFont="1" applyBorder="1" applyAlignment="1">
      <alignment horizontal="center"/>
    </xf>
    <xf numFmtId="0" fontId="0" fillId="0" borderId="0" xfId="0" applyBorder="1" applyAlignment="1">
      <alignment horizontal="center" wrapText="1"/>
    </xf>
    <xf numFmtId="0" fontId="0" fillId="0" borderId="0" xfId="0" applyFont="1" applyAlignment="1">
      <alignment horizontal="left"/>
    </xf>
    <xf numFmtId="0" fontId="1" fillId="0" borderId="0" xfId="0" applyFont="1" applyFill="1"/>
    <xf numFmtId="0" fontId="0" fillId="0" borderId="10" xfId="0" applyBorder="1" applyAlignment="1">
      <alignment horizontal="right"/>
    </xf>
    <xf numFmtId="0" fontId="0" fillId="0" borderId="10" xfId="0" applyBorder="1"/>
    <xf numFmtId="0" fontId="0" fillId="0" borderId="0" xfId="0" applyFill="1" applyBorder="1"/>
    <xf numFmtId="0" fontId="0" fillId="4" borderId="0" xfId="0" applyFill="1" applyAlignment="1">
      <alignment horizontal="center"/>
    </xf>
    <xf numFmtId="0" fontId="8" fillId="0" borderId="0" xfId="0" applyFont="1"/>
    <xf numFmtId="0" fontId="8" fillId="0" borderId="0" xfId="0" applyFont="1" applyAlignment="1">
      <alignment horizontal="right"/>
    </xf>
    <xf numFmtId="0" fontId="0" fillId="0" borderId="0" xfId="0" applyFill="1" applyAlignment="1">
      <alignment horizontal="center"/>
    </xf>
    <xf numFmtId="0" fontId="0" fillId="0" borderId="0" xfId="0" applyFill="1" applyBorder="1" applyAlignment="1">
      <alignment horizontal="center" wrapText="1"/>
    </xf>
    <xf numFmtId="3" fontId="0" fillId="4" borderId="0" xfId="0" applyNumberFormat="1" applyFill="1" applyAlignment="1">
      <alignment horizontal="center"/>
    </xf>
    <xf numFmtId="3" fontId="0" fillId="4" borderId="10" xfId="0" applyNumberFormat="1" applyFill="1" applyBorder="1" applyAlignment="1">
      <alignment horizontal="center"/>
    </xf>
    <xf numFmtId="0" fontId="2" fillId="0" borderId="0" xfId="0" applyFont="1" applyFill="1" applyBorder="1" applyAlignment="1">
      <alignment horizontal="center"/>
    </xf>
    <xf numFmtId="0" fontId="0" fillId="0" borderId="0" xfId="0" applyFill="1" applyBorder="1" applyAlignment="1"/>
    <xf numFmtId="0" fontId="0" fillId="0" borderId="10" xfId="0" applyBorder="1" applyAlignment="1">
      <alignment horizontal="left"/>
    </xf>
    <xf numFmtId="164" fontId="0" fillId="4" borderId="0" xfId="0" applyNumberFormat="1" applyFill="1" applyAlignment="1">
      <alignment horizontal="center" vertical="center"/>
    </xf>
    <xf numFmtId="37" fontId="0" fillId="4" borderId="0" xfId="0" applyNumberFormat="1" applyFill="1" applyAlignment="1">
      <alignment horizontal="center"/>
    </xf>
    <xf numFmtId="0" fontId="9" fillId="0" borderId="8" xfId="0" applyFont="1" applyBorder="1" applyAlignment="1">
      <alignment horizontal="left"/>
    </xf>
    <xf numFmtId="0" fontId="9" fillId="0" borderId="8" xfId="0" applyFont="1" applyBorder="1" applyAlignment="1">
      <alignment horizontal="center"/>
    </xf>
    <xf numFmtId="0" fontId="10" fillId="0" borderId="0" xfId="0" applyFont="1" applyAlignment="1">
      <alignment horizontal="center"/>
    </xf>
    <xf numFmtId="0" fontId="9" fillId="0" borderId="0" xfId="0" applyFont="1" applyBorder="1" applyAlignment="1">
      <alignment horizontal="left"/>
    </xf>
    <xf numFmtId="0" fontId="9" fillId="0" borderId="0" xfId="0" applyFont="1" applyBorder="1" applyAlignment="1">
      <alignment horizontal="center"/>
    </xf>
    <xf numFmtId="0" fontId="10" fillId="0" borderId="0" xfId="0" applyFont="1"/>
    <xf numFmtId="165" fontId="10" fillId="0" borderId="0" xfId="0" applyNumberFormat="1" applyFont="1" applyBorder="1" applyAlignment="1">
      <alignment horizontal="right"/>
    </xf>
    <xf numFmtId="0" fontId="9" fillId="0" borderId="0" xfId="0" applyFont="1"/>
    <xf numFmtId="0" fontId="10" fillId="0" borderId="0" xfId="0" applyFont="1" applyBorder="1" applyAlignment="1">
      <alignment horizontal="left"/>
    </xf>
    <xf numFmtId="0" fontId="9" fillId="0" borderId="0" xfId="0" applyFont="1" applyBorder="1" applyAlignment="1" applyProtection="1">
      <alignment horizontal="left"/>
      <protection locked="0"/>
    </xf>
    <xf numFmtId="165" fontId="10" fillId="0" borderId="0" xfId="1" applyNumberFormat="1" applyFont="1" applyBorder="1" applyAlignment="1" applyProtection="1">
      <alignment horizontal="right"/>
      <protection locked="0"/>
    </xf>
    <xf numFmtId="0" fontId="10" fillId="0" borderId="10" xfId="0" applyFont="1" applyBorder="1"/>
    <xf numFmtId="165" fontId="10" fillId="0" borderId="10" xfId="1" applyNumberFormat="1" applyFont="1" applyBorder="1" applyAlignment="1" applyProtection="1">
      <alignment horizontal="right"/>
      <protection locked="0"/>
    </xf>
    <xf numFmtId="165" fontId="9" fillId="0" borderId="0" xfId="1" applyNumberFormat="1" applyFont="1" applyBorder="1"/>
    <xf numFmtId="166" fontId="9" fillId="0" borderId="0" xfId="1" applyNumberFormat="1" applyFont="1" applyBorder="1"/>
    <xf numFmtId="6" fontId="9" fillId="0" borderId="0" xfId="1" applyNumberFormat="1" applyFont="1" applyBorder="1"/>
    <xf numFmtId="6" fontId="10" fillId="0" borderId="0" xfId="1" applyNumberFormat="1" applyFont="1" applyBorder="1"/>
    <xf numFmtId="0" fontId="9" fillId="0" borderId="10" xfId="0" applyFont="1" applyBorder="1" applyAlignment="1">
      <alignment horizontal="left"/>
    </xf>
    <xf numFmtId="0" fontId="9" fillId="0" borderId="10" xfId="0" applyFont="1" applyBorder="1" applyAlignment="1">
      <alignment horizontal="center"/>
    </xf>
    <xf numFmtId="6" fontId="9" fillId="0" borderId="0" xfId="0" applyNumberFormat="1" applyFont="1" applyBorder="1"/>
    <xf numFmtId="0" fontId="9" fillId="0" borderId="0" xfId="0" applyFont="1" applyBorder="1" applyAlignment="1">
      <alignment horizontal="right"/>
    </xf>
    <xf numFmtId="165" fontId="9" fillId="0" borderId="0" xfId="0" applyNumberFormat="1" applyFont="1" applyBorder="1"/>
    <xf numFmtId="0" fontId="9" fillId="0" borderId="0" xfId="0" applyFont="1" applyBorder="1"/>
    <xf numFmtId="0" fontId="10" fillId="0" borderId="0" xfId="0" applyFont="1" applyBorder="1"/>
    <xf numFmtId="0" fontId="9" fillId="0" borderId="0" xfId="0" applyFont="1" applyFill="1"/>
    <xf numFmtId="0" fontId="10" fillId="0" borderId="0" xfId="0" applyFont="1" applyFill="1"/>
    <xf numFmtId="0" fontId="9" fillId="0" borderId="0" xfId="0" applyFont="1" applyFill="1" applyAlignment="1">
      <alignment horizontal="right"/>
    </xf>
    <xf numFmtId="167" fontId="10" fillId="0" borderId="0" xfId="0" applyNumberFormat="1" applyFont="1" applyFill="1" applyAlignment="1">
      <alignment horizontal="center"/>
    </xf>
    <xf numFmtId="164" fontId="0" fillId="0" borderId="0" xfId="0" applyNumberFormat="1" applyFill="1" applyAlignment="1">
      <alignment horizontal="center" vertical="center"/>
    </xf>
    <xf numFmtId="0" fontId="0" fillId="0" borderId="0" xfId="0" applyFill="1" applyAlignment="1">
      <alignment vertical="center"/>
    </xf>
    <xf numFmtId="9" fontId="0" fillId="2" borderId="0" xfId="0" applyNumberFormat="1" applyFill="1" applyAlignment="1">
      <alignment horizontal="center"/>
    </xf>
    <xf numFmtId="0" fontId="0" fillId="0" borderId="0" xfId="0" applyFill="1" applyAlignment="1">
      <alignment horizontal="left" wrapText="1"/>
    </xf>
    <xf numFmtId="0" fontId="0" fillId="0" borderId="0" xfId="0" applyFill="1" applyAlignment="1">
      <alignment horizontal="left" vertical="center" wrapText="1"/>
    </xf>
    <xf numFmtId="168" fontId="0" fillId="4" borderId="0" xfId="0" applyNumberFormat="1" applyFill="1" applyAlignment="1">
      <alignment horizontal="center" vertical="center"/>
    </xf>
    <xf numFmtId="165" fontId="10" fillId="0" borderId="0" xfId="0" applyNumberFormat="1" applyFont="1" applyFill="1" applyBorder="1" applyAlignment="1">
      <alignment horizontal="right"/>
    </xf>
    <xf numFmtId="165" fontId="10" fillId="6" borderId="10" xfId="1" applyNumberFormat="1" applyFont="1" applyFill="1" applyBorder="1" applyAlignment="1" applyProtection="1">
      <alignment horizontal="right"/>
      <protection locked="0"/>
    </xf>
    <xf numFmtId="6" fontId="9" fillId="6" borderId="0" xfId="1" applyNumberFormat="1" applyFont="1" applyFill="1" applyBorder="1"/>
    <xf numFmtId="165" fontId="10" fillId="6" borderId="10" xfId="0" applyNumberFormat="1" applyFont="1" applyFill="1" applyBorder="1" applyAlignment="1">
      <alignment horizontal="right"/>
    </xf>
    <xf numFmtId="165" fontId="10" fillId="0" borderId="10" xfId="0" applyNumberFormat="1" applyFont="1" applyBorder="1" applyAlignment="1">
      <alignment horizontal="center"/>
    </xf>
    <xf numFmtId="0" fontId="10" fillId="0" borderId="0" xfId="0" applyFont="1" applyFill="1" applyBorder="1" applyAlignment="1" applyProtection="1">
      <alignment horizontal="left"/>
      <protection locked="0"/>
    </xf>
    <xf numFmtId="0" fontId="10" fillId="0" borderId="0" xfId="0" applyFont="1" applyFill="1" applyBorder="1"/>
    <xf numFmtId="0" fontId="10" fillId="0" borderId="0" xfId="0" applyFont="1" applyFill="1" applyAlignment="1">
      <alignment horizontal="center"/>
    </xf>
    <xf numFmtId="9" fontId="9" fillId="0" borderId="0" xfId="2" applyNumberFormat="1" applyFont="1" applyFill="1" applyBorder="1" applyAlignment="1">
      <alignment horizontal="center"/>
    </xf>
    <xf numFmtId="6" fontId="9" fillId="0" borderId="1" xfId="0" applyNumberFormat="1" applyFont="1" applyBorder="1"/>
    <xf numFmtId="0" fontId="0" fillId="0" borderId="0" xfId="0" applyFill="1" applyAlignment="1">
      <alignment horizontal="center" vertical="center"/>
    </xf>
    <xf numFmtId="0" fontId="9" fillId="0" borderId="0" xfId="0" applyFont="1" applyBorder="1" applyAlignment="1">
      <alignment horizontal="left" wrapText="1"/>
    </xf>
    <xf numFmtId="0" fontId="0" fillId="3" borderId="0" xfId="0" applyFill="1" applyAlignment="1" applyProtection="1">
      <alignment horizontal="center" vertical="center"/>
      <protection locked="0"/>
    </xf>
    <xf numFmtId="0" fontId="5" fillId="3" borderId="0" xfId="0" applyFont="1" applyFill="1" applyAlignment="1" applyProtection="1">
      <alignment horizontal="center"/>
      <protection locked="0"/>
    </xf>
    <xf numFmtId="0" fontId="0" fillId="0" borderId="0" xfId="0" quotePrefix="1"/>
    <xf numFmtId="38" fontId="0" fillId="4" borderId="0" xfId="0" applyNumberFormat="1" applyFill="1" applyAlignment="1">
      <alignment horizontal="center" vertical="center" wrapText="1"/>
    </xf>
    <xf numFmtId="0" fontId="0" fillId="3" borderId="11" xfId="0" applyFill="1" applyBorder="1" applyAlignment="1">
      <alignment horizontal="right" vertical="top"/>
    </xf>
    <xf numFmtId="0" fontId="0" fillId="2" borderId="0" xfId="0" applyFill="1" applyAlignment="1">
      <alignment horizontal="right" vertical="top"/>
    </xf>
    <xf numFmtId="0" fontId="0" fillId="4" borderId="0" xfId="0" applyFill="1" applyAlignment="1">
      <alignment horizontal="right" vertical="top"/>
    </xf>
    <xf numFmtId="0" fontId="11" fillId="5" borderId="0" xfId="0" applyFont="1" applyFill="1"/>
    <xf numFmtId="0" fontId="11" fillId="5" borderId="0" xfId="0" applyFont="1" applyFill="1" applyBorder="1"/>
    <xf numFmtId="0" fontId="0" fillId="0" borderId="0" xfId="0" applyFill="1" applyAlignment="1">
      <alignment horizontal="right" vertical="center" wrapText="1"/>
    </xf>
    <xf numFmtId="0" fontId="10" fillId="0" borderId="0" xfId="0" applyFont="1" applyBorder="1" applyAlignment="1">
      <alignment horizontal="left" wrapText="1"/>
    </xf>
    <xf numFmtId="3" fontId="0" fillId="3" borderId="0" xfId="0" applyNumberFormat="1" applyFill="1" applyAlignment="1" applyProtection="1">
      <alignment horizontal="center" vertical="center" wrapText="1"/>
      <protection locked="0"/>
    </xf>
    <xf numFmtId="0" fontId="1" fillId="0" borderId="0" xfId="0" applyFont="1" applyFill="1" applyBorder="1"/>
    <xf numFmtId="0" fontId="12" fillId="7" borderId="0" xfId="0" applyFont="1" applyFill="1" applyBorder="1"/>
    <xf numFmtId="0" fontId="10" fillId="7" borderId="0" xfId="0" applyFont="1" applyFill="1"/>
    <xf numFmtId="0" fontId="9" fillId="0" borderId="0" xfId="0" applyFont="1" applyAlignment="1">
      <alignment horizontal="right"/>
    </xf>
    <xf numFmtId="0" fontId="12" fillId="7" borderId="0" xfId="0" applyFont="1" applyFill="1" applyBorder="1" applyAlignment="1">
      <alignment horizontal="left"/>
    </xf>
    <xf numFmtId="0" fontId="13" fillId="0" borderId="0" xfId="0" applyFont="1" applyBorder="1" applyAlignment="1">
      <alignment horizontal="right" wrapText="1"/>
    </xf>
    <xf numFmtId="0" fontId="9" fillId="0" borderId="0" xfId="0" applyFont="1" applyFill="1" applyAlignment="1">
      <alignment horizontal="center" wrapText="1"/>
    </xf>
    <xf numFmtId="0" fontId="10" fillId="0" borderId="0" xfId="0" applyFont="1" applyAlignment="1">
      <alignment horizontal="right" wrapText="1"/>
    </xf>
    <xf numFmtId="165" fontId="10" fillId="0" borderId="0" xfId="0" applyNumberFormat="1" applyFont="1"/>
    <xf numFmtId="0" fontId="9" fillId="0" borderId="0" xfId="0" applyFont="1" applyAlignment="1">
      <alignment horizontal="center"/>
    </xf>
    <xf numFmtId="165" fontId="9" fillId="0" borderId="0" xfId="0" applyNumberFormat="1" applyFont="1"/>
    <xf numFmtId="0" fontId="10" fillId="0" borderId="0" xfId="0" applyFont="1" applyAlignment="1">
      <alignment horizontal="left" indent="2"/>
    </xf>
    <xf numFmtId="165" fontId="10" fillId="0" borderId="8" xfId="0" applyNumberFormat="1" applyFont="1" applyBorder="1"/>
    <xf numFmtId="165" fontId="9" fillId="0" borderId="8" xfId="0" applyNumberFormat="1" applyFont="1" applyBorder="1"/>
    <xf numFmtId="0" fontId="10" fillId="0" borderId="0" xfId="0" applyFont="1" applyAlignment="1">
      <alignment horizontal="left"/>
    </xf>
    <xf numFmtId="165" fontId="10" fillId="0" borderId="0" xfId="0" applyNumberFormat="1" applyFont="1" applyBorder="1"/>
    <xf numFmtId="165" fontId="9" fillId="0" borderId="10" xfId="0" applyNumberFormat="1" applyFont="1" applyBorder="1"/>
    <xf numFmtId="0" fontId="10" fillId="0" borderId="0" xfId="0" applyFont="1" applyBorder="1" applyAlignment="1">
      <alignment horizontal="right" wrapText="1"/>
    </xf>
    <xf numFmtId="0" fontId="9" fillId="0" borderId="0" xfId="0" applyFont="1" applyFill="1" applyBorder="1" applyAlignment="1">
      <alignment horizontal="right" wrapText="1"/>
    </xf>
    <xf numFmtId="165" fontId="10" fillId="0" borderId="0" xfId="0" applyNumberFormat="1" applyFont="1" applyFill="1" applyBorder="1"/>
    <xf numFmtId="0" fontId="10" fillId="0" borderId="0" xfId="0" applyFont="1" applyFill="1" applyAlignment="1">
      <alignment horizontal="right" wrapText="1"/>
    </xf>
    <xf numFmtId="166" fontId="10" fillId="0" borderId="0" xfId="0" applyNumberFormat="1" applyFont="1"/>
    <xf numFmtId="0" fontId="10" fillId="0" borderId="0" xfId="0" applyFont="1" applyAlignment="1">
      <alignment vertical="center" wrapText="1"/>
    </xf>
    <xf numFmtId="0" fontId="10" fillId="0" borderId="0" xfId="0" applyFont="1" applyAlignment="1">
      <alignment vertical="center"/>
    </xf>
    <xf numFmtId="0" fontId="10" fillId="0" borderId="8" xfId="0" applyFont="1" applyBorder="1"/>
    <xf numFmtId="169" fontId="10" fillId="0" borderId="0" xfId="0" applyNumberFormat="1" applyFont="1"/>
    <xf numFmtId="9" fontId="10" fillId="0" borderId="0" xfId="0" applyNumberFormat="1" applyFont="1" applyFill="1" applyBorder="1"/>
    <xf numFmtId="3" fontId="10" fillId="0" borderId="0" xfId="0" applyNumberFormat="1" applyFont="1" applyFill="1" applyBorder="1"/>
    <xf numFmtId="0" fontId="10" fillId="0" borderId="8" xfId="0" applyFont="1" applyBorder="1" applyAlignment="1">
      <alignment vertical="center" wrapText="1"/>
    </xf>
    <xf numFmtId="3" fontId="10" fillId="0" borderId="8" xfId="0" applyNumberFormat="1" applyFont="1" applyFill="1" applyBorder="1" applyAlignment="1">
      <alignment vertical="center" wrapText="1"/>
    </xf>
    <xf numFmtId="0" fontId="10" fillId="0" borderId="8" xfId="0" applyFont="1" applyBorder="1" applyAlignment="1">
      <alignment vertical="center"/>
    </xf>
    <xf numFmtId="0" fontId="10" fillId="0" borderId="8" xfId="0" applyFont="1" applyBorder="1" applyAlignment="1">
      <alignment horizontal="center" vertical="center"/>
    </xf>
    <xf numFmtId="170" fontId="10" fillId="0" borderId="8" xfId="0" applyNumberFormat="1" applyFont="1" applyBorder="1" applyAlignment="1">
      <alignment vertical="center"/>
    </xf>
    <xf numFmtId="166" fontId="10" fillId="0" borderId="8" xfId="0" applyNumberFormat="1" applyFont="1" applyBorder="1" applyAlignment="1">
      <alignment vertical="center"/>
    </xf>
    <xf numFmtId="169" fontId="9" fillId="0" borderId="0" xfId="0" applyNumberFormat="1" applyFont="1"/>
    <xf numFmtId="0" fontId="10" fillId="0" borderId="10" xfId="0" applyFont="1" applyBorder="1" applyAlignment="1">
      <alignment horizontal="center"/>
    </xf>
    <xf numFmtId="166" fontId="10" fillId="0" borderId="10" xfId="0" applyNumberFormat="1" applyFont="1" applyBorder="1"/>
    <xf numFmtId="0" fontId="10" fillId="0" borderId="0" xfId="0" applyFont="1" applyBorder="1" applyAlignment="1">
      <alignment horizontal="center"/>
    </xf>
    <xf numFmtId="9" fontId="10" fillId="0" borderId="0" xfId="0" applyNumberFormat="1" applyFont="1" applyFill="1"/>
    <xf numFmtId="165" fontId="10" fillId="3" borderId="0" xfId="0" applyNumberFormat="1" applyFont="1" applyFill="1"/>
    <xf numFmtId="165" fontId="10" fillId="3" borderId="8" xfId="0" applyNumberFormat="1" applyFont="1" applyFill="1" applyBorder="1"/>
    <xf numFmtId="165" fontId="10" fillId="3" borderId="0" xfId="0" applyNumberFormat="1" applyFont="1" applyFill="1" applyBorder="1"/>
    <xf numFmtId="165" fontId="10" fillId="4" borderId="0" xfId="0" applyNumberFormat="1" applyFont="1" applyFill="1"/>
    <xf numFmtId="165" fontId="10" fillId="4" borderId="10" xfId="0" applyNumberFormat="1" applyFont="1" applyFill="1" applyBorder="1"/>
    <xf numFmtId="165" fontId="9" fillId="4" borderId="0" xfId="0" applyNumberFormat="1" applyFont="1" applyFill="1" applyBorder="1"/>
    <xf numFmtId="165" fontId="9" fillId="4" borderId="0" xfId="0" applyNumberFormat="1" applyFont="1" applyFill="1"/>
    <xf numFmtId="166" fontId="9" fillId="4" borderId="0" xfId="0" applyNumberFormat="1" applyFont="1" applyFill="1"/>
    <xf numFmtId="3" fontId="10" fillId="4" borderId="0" xfId="0" applyNumberFormat="1" applyFont="1" applyFill="1" applyAlignment="1">
      <alignment horizontal="center"/>
    </xf>
    <xf numFmtId="1" fontId="10" fillId="3" borderId="0" xfId="0" applyNumberFormat="1" applyFont="1" applyFill="1" applyAlignment="1">
      <alignment horizontal="center"/>
    </xf>
    <xf numFmtId="169" fontId="10" fillId="3" borderId="0" xfId="0" applyNumberFormat="1" applyFont="1" applyFill="1"/>
    <xf numFmtId="0" fontId="10" fillId="3" borderId="0" xfId="0" applyFont="1" applyFill="1" applyBorder="1" applyAlignment="1">
      <alignment horizontal="center"/>
    </xf>
    <xf numFmtId="170" fontId="10" fillId="3" borderId="0" xfId="0" applyNumberFormat="1" applyFont="1" applyFill="1" applyBorder="1"/>
    <xf numFmtId="166" fontId="10" fillId="4" borderId="0" xfId="0" applyNumberFormat="1" applyFont="1" applyFill="1"/>
    <xf numFmtId="166" fontId="10" fillId="4" borderId="0" xfId="0" applyNumberFormat="1" applyFont="1" applyFill="1" applyBorder="1"/>
    <xf numFmtId="166" fontId="10" fillId="4" borderId="0" xfId="0" applyNumberFormat="1" applyFont="1" applyFill="1" applyAlignment="1">
      <alignment vertical="center"/>
    </xf>
    <xf numFmtId="166" fontId="10" fillId="4" borderId="8" xfId="0" applyNumberFormat="1" applyFont="1" applyFill="1" applyBorder="1"/>
    <xf numFmtId="3" fontId="10" fillId="3" borderId="0" xfId="0" applyNumberFormat="1" applyFont="1" applyFill="1" applyAlignment="1">
      <alignment horizontal="center"/>
    </xf>
    <xf numFmtId="3" fontId="10" fillId="3" borderId="0" xfId="0" applyNumberFormat="1" applyFont="1" applyFill="1" applyAlignment="1">
      <alignment horizontal="center" vertical="center"/>
    </xf>
    <xf numFmtId="3" fontId="10" fillId="3" borderId="8" xfId="0" applyNumberFormat="1" applyFont="1" applyFill="1" applyBorder="1" applyAlignment="1">
      <alignment horizontal="center"/>
    </xf>
    <xf numFmtId="166" fontId="9" fillId="4" borderId="0" xfId="0" applyNumberFormat="1" applyFont="1" applyFill="1" applyBorder="1"/>
    <xf numFmtId="3" fontId="0" fillId="0" borderId="0" xfId="0" applyNumberFormat="1" applyFont="1" applyAlignment="1">
      <alignment horizontal="center"/>
    </xf>
    <xf numFmtId="0" fontId="0" fillId="0" borderId="0" xfId="0" applyFont="1"/>
    <xf numFmtId="0" fontId="0" fillId="0" borderId="0" xfId="0" applyAlignment="1">
      <alignment horizontal="right" vertical="center" wrapText="1"/>
    </xf>
    <xf numFmtId="0" fontId="0" fillId="0" borderId="0" xfId="0" applyFont="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10" xfId="0" applyBorder="1" applyAlignment="1">
      <alignment horizontal="left" vertical="center"/>
    </xf>
    <xf numFmtId="3" fontId="0" fillId="3" borderId="0" xfId="0" applyNumberFormat="1" applyFont="1" applyFill="1" applyAlignment="1">
      <alignment horizontal="center" vertical="center"/>
    </xf>
    <xf numFmtId="3" fontId="0" fillId="4" borderId="0" xfId="0" applyNumberFormat="1" applyFont="1" applyFill="1" applyAlignment="1">
      <alignment horizontal="center" vertical="center"/>
    </xf>
    <xf numFmtId="3" fontId="0" fillId="3" borderId="10" xfId="0" applyNumberFormat="1" applyFont="1" applyFill="1" applyBorder="1" applyAlignment="1">
      <alignment horizontal="center" vertical="center"/>
    </xf>
    <xf numFmtId="3" fontId="0" fillId="3" borderId="0" xfId="0" applyNumberFormat="1" applyFont="1" applyFill="1" applyAlignment="1">
      <alignment horizontal="center"/>
    </xf>
    <xf numFmtId="165" fontId="10" fillId="0" borderId="0" xfId="0" applyNumberFormat="1" applyFont="1" applyFill="1"/>
    <xf numFmtId="165" fontId="10" fillId="0" borderId="8" xfId="0" applyNumberFormat="1" applyFont="1" applyFill="1" applyBorder="1"/>
    <xf numFmtId="0" fontId="0" fillId="3" borderId="0" xfId="0" applyFill="1" applyAlignment="1" applyProtection="1">
      <alignment vertical="center" wrapText="1"/>
      <protection locked="0"/>
    </xf>
    <xf numFmtId="0" fontId="0" fillId="0" borderId="12" xfId="0" applyBorder="1" applyAlignment="1">
      <alignment horizontal="left" vertical="top" wrapText="1"/>
    </xf>
    <xf numFmtId="0" fontId="0" fillId="0" borderId="13" xfId="0" applyBorder="1" applyAlignment="1">
      <alignment horizontal="left" vertical="top" wrapText="1"/>
    </xf>
    <xf numFmtId="0" fontId="4" fillId="0" borderId="2" xfId="0" applyFont="1" applyFill="1" applyBorder="1" applyAlignment="1">
      <alignment horizont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0" fillId="0" borderId="0" xfId="0" applyAlignment="1">
      <alignment horizontal="left" vertical="center" wrapText="1"/>
    </xf>
    <xf numFmtId="0" fontId="0" fillId="0" borderId="0" xfId="0" applyFill="1" applyAlignment="1">
      <alignment horizontal="left" wrapText="1"/>
    </xf>
    <xf numFmtId="0" fontId="0" fillId="0" borderId="0" xfId="0" applyFill="1" applyAlignment="1">
      <alignment horizontal="left" vertical="center" wrapText="1"/>
    </xf>
    <xf numFmtId="0" fontId="0" fillId="0" borderId="0" xfId="0" applyAlignment="1">
      <alignment vertical="top"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4" fillId="0" borderId="0" xfId="0" applyFont="1" applyAlignment="1">
      <alignment horizontal="left" wrapText="1"/>
    </xf>
  </cellXfs>
  <cellStyles count="3">
    <cellStyle name="Comma" xfId="1" builtinId="3"/>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00751324/Desktop/TEMP%20-Biomass/2%20-%20Financials/Biomass%20Specific/LCC%20with%20Sensitivity%20V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eneral Assumptions"/>
      <sheetName val="Biomass Specific Assumptions"/>
      <sheetName val="Option 1 - Capital and Ops Cost"/>
      <sheetName val="Option 1 - LCC"/>
    </sheetNames>
    <sheetDataSet>
      <sheetData sheetId="0">
        <row r="9">
          <cell r="B9">
            <v>0.06</v>
          </cell>
        </row>
      </sheetData>
      <sheetData sheetId="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91"/>
  <sheetViews>
    <sheetView tabSelected="1" workbookViewId="0"/>
  </sheetViews>
  <sheetFormatPr defaultRowHeight="15"/>
  <cols>
    <col min="1" max="2" width="2.85546875" customWidth="1"/>
    <col min="3" max="3" width="46.42578125" customWidth="1"/>
    <col min="4" max="4" width="9.28515625" bestFit="1" customWidth="1"/>
    <col min="7" max="7" width="14.42578125" customWidth="1"/>
    <col min="8" max="8" width="3.42578125" customWidth="1"/>
  </cols>
  <sheetData>
    <row r="1" spans="1:15" ht="26.25">
      <c r="A1" s="16" t="s">
        <v>27</v>
      </c>
      <c r="B1" s="16"/>
    </row>
    <row r="2" spans="1:15" ht="26.25">
      <c r="A2" s="16"/>
      <c r="B2" s="16"/>
    </row>
    <row r="3" spans="1:15">
      <c r="A3" s="10" t="s">
        <v>58</v>
      </c>
      <c r="B3" s="99"/>
      <c r="C3" s="99"/>
      <c r="D3" s="11"/>
      <c r="E3" s="11"/>
      <c r="F3" s="11"/>
      <c r="G3" s="11"/>
      <c r="H3" s="11"/>
    </row>
    <row r="4" spans="1:15">
      <c r="A4" s="11"/>
      <c r="B4" s="12"/>
      <c r="C4" s="12"/>
      <c r="D4" s="12"/>
      <c r="E4" s="12"/>
      <c r="F4" s="12"/>
      <c r="G4" s="12"/>
      <c r="H4" s="11"/>
    </row>
    <row r="5" spans="1:15">
      <c r="A5" s="11"/>
      <c r="B5" s="12"/>
      <c r="C5" s="180" t="s">
        <v>54</v>
      </c>
      <c r="D5" s="181"/>
      <c r="E5" s="181"/>
      <c r="F5" s="182"/>
      <c r="G5" s="12"/>
      <c r="H5" s="11"/>
    </row>
    <row r="6" spans="1:15" ht="37.5" customHeight="1">
      <c r="A6" s="11"/>
      <c r="B6" s="12"/>
      <c r="C6" s="96" t="s">
        <v>6</v>
      </c>
      <c r="D6" s="178" t="s">
        <v>68</v>
      </c>
      <c r="E6" s="178"/>
      <c r="F6" s="179"/>
      <c r="G6" s="12"/>
      <c r="H6" s="11"/>
    </row>
    <row r="7" spans="1:15">
      <c r="A7" s="11"/>
      <c r="B7" s="12"/>
      <c r="H7" s="11"/>
    </row>
    <row r="8" spans="1:15" ht="30.75" customHeight="1">
      <c r="A8" s="11"/>
      <c r="B8" s="12"/>
      <c r="C8" s="97" t="s">
        <v>6</v>
      </c>
      <c r="D8" s="186" t="s">
        <v>66</v>
      </c>
      <c r="E8" s="186"/>
      <c r="F8" s="186"/>
      <c r="G8" s="186"/>
      <c r="H8" s="11"/>
    </row>
    <row r="9" spans="1:15">
      <c r="A9" s="11"/>
      <c r="B9" s="12"/>
      <c r="H9" s="11"/>
      <c r="L9" s="9"/>
      <c r="M9" s="9"/>
    </row>
    <row r="10" spans="1:15" ht="31.5" customHeight="1">
      <c r="A10" s="11"/>
      <c r="B10" s="12"/>
      <c r="C10" s="98" t="s">
        <v>6</v>
      </c>
      <c r="D10" s="186" t="s">
        <v>67</v>
      </c>
      <c r="E10" s="186"/>
      <c r="F10" s="186"/>
      <c r="G10" s="186"/>
      <c r="H10" s="11"/>
      <c r="L10" s="9"/>
      <c r="M10" s="9"/>
    </row>
    <row r="11" spans="1:15">
      <c r="A11" s="11"/>
      <c r="B11" s="12"/>
      <c r="C11" s="20"/>
      <c r="H11" s="11"/>
      <c r="L11" s="9"/>
      <c r="M11" s="9"/>
    </row>
    <row r="12" spans="1:15">
      <c r="A12" s="10" t="s">
        <v>57</v>
      </c>
      <c r="B12" s="99"/>
      <c r="C12" s="100"/>
      <c r="D12" s="11"/>
      <c r="E12" s="11"/>
      <c r="F12" s="11"/>
      <c r="G12" s="11"/>
      <c r="H12" s="11"/>
    </row>
    <row r="13" spans="1:15">
      <c r="A13" s="11"/>
      <c r="B13" s="12"/>
      <c r="F13" s="12"/>
      <c r="G13" s="12"/>
      <c r="H13" s="11"/>
      <c r="I13" s="12"/>
      <c r="J13" s="12"/>
      <c r="K13" s="12"/>
      <c r="L13" s="12"/>
      <c r="N13" s="12"/>
      <c r="O13" s="12"/>
    </row>
    <row r="14" spans="1:15" ht="91.5" customHeight="1">
      <c r="A14" s="11"/>
      <c r="B14" s="12"/>
      <c r="C14" s="177" t="s">
        <v>196</v>
      </c>
      <c r="D14" s="177"/>
      <c r="E14" s="177"/>
      <c r="F14" s="177"/>
      <c r="H14" s="11"/>
    </row>
    <row r="15" spans="1:15">
      <c r="A15" s="11"/>
      <c r="B15" s="12"/>
      <c r="H15" s="11"/>
    </row>
    <row r="16" spans="1:15">
      <c r="A16" s="11"/>
      <c r="B16" s="12"/>
      <c r="H16" s="11"/>
    </row>
    <row r="17" spans="1:14">
      <c r="A17" s="10" t="s">
        <v>59</v>
      </c>
      <c r="B17" s="10"/>
      <c r="C17" s="11"/>
      <c r="D17" s="11"/>
      <c r="E17" s="11"/>
      <c r="F17" s="11"/>
      <c r="G17" s="11"/>
      <c r="H17" s="11"/>
      <c r="I17" s="12"/>
      <c r="J17" s="12"/>
      <c r="K17" s="12"/>
      <c r="M17" s="12"/>
      <c r="N17" s="12"/>
    </row>
    <row r="18" spans="1:14">
      <c r="A18" s="11"/>
      <c r="B18" s="12"/>
      <c r="H18" s="11"/>
      <c r="I18" s="12"/>
      <c r="J18" s="12"/>
      <c r="K18" s="12"/>
      <c r="M18" s="12"/>
      <c r="N18" s="12"/>
    </row>
    <row r="19" spans="1:14">
      <c r="A19" s="11"/>
      <c r="B19" s="12"/>
      <c r="C19" s="15" t="s">
        <v>69</v>
      </c>
      <c r="H19" s="11"/>
      <c r="I19" s="12"/>
      <c r="J19" s="12"/>
      <c r="K19" s="12"/>
      <c r="M19" s="12"/>
      <c r="N19" s="12"/>
    </row>
    <row r="20" spans="1:14">
      <c r="A20" s="11"/>
      <c r="B20" s="12"/>
      <c r="H20" s="11"/>
    </row>
    <row r="21" spans="1:14">
      <c r="A21" s="11"/>
      <c r="B21" s="12"/>
      <c r="C21" s="17" t="s">
        <v>10</v>
      </c>
      <c r="H21" s="11"/>
    </row>
    <row r="22" spans="1:14">
      <c r="A22" s="11"/>
      <c r="B22" s="12"/>
      <c r="D22" s="3" t="s">
        <v>0</v>
      </c>
      <c r="E22" s="3" t="s">
        <v>1</v>
      </c>
      <c r="H22" s="11"/>
    </row>
    <row r="23" spans="1:14">
      <c r="A23" s="11"/>
      <c r="B23" s="12"/>
      <c r="C23" s="13" t="s">
        <v>25</v>
      </c>
      <c r="D23" s="45">
        <f>'My Project Cost'!G86</f>
        <v>548700</v>
      </c>
      <c r="E23" t="s">
        <v>12</v>
      </c>
      <c r="H23" s="11"/>
    </row>
    <row r="24" spans="1:14">
      <c r="A24" s="11"/>
      <c r="B24" s="12"/>
      <c r="H24" s="11"/>
    </row>
    <row r="25" spans="1:14">
      <c r="A25" s="11"/>
      <c r="B25" s="12"/>
      <c r="C25" s="17" t="s">
        <v>79</v>
      </c>
      <c r="H25" s="11"/>
      <c r="J25" s="12"/>
    </row>
    <row r="26" spans="1:14">
      <c r="A26" s="11"/>
      <c r="B26" s="12"/>
      <c r="D26" s="3" t="s">
        <v>0</v>
      </c>
      <c r="E26" s="3" t="s">
        <v>1</v>
      </c>
      <c r="H26" s="11"/>
    </row>
    <row r="27" spans="1:14">
      <c r="A27" s="11"/>
      <c r="B27" s="12"/>
      <c r="C27" s="13" t="s">
        <v>24</v>
      </c>
      <c r="D27" s="39">
        <f>'My Project Cost'!G106</f>
        <v>10663.05</v>
      </c>
      <c r="E27" t="s">
        <v>11</v>
      </c>
      <c r="H27" s="11"/>
    </row>
    <row r="28" spans="1:14">
      <c r="A28" s="11"/>
      <c r="B28" s="12"/>
      <c r="C28" s="13"/>
      <c r="D28" s="37"/>
      <c r="H28" s="11"/>
    </row>
    <row r="29" spans="1:14">
      <c r="A29" s="11"/>
      <c r="B29" s="12"/>
      <c r="C29" s="4" t="s">
        <v>80</v>
      </c>
      <c r="D29" s="3" t="s">
        <v>0</v>
      </c>
      <c r="E29" s="3" t="s">
        <v>1</v>
      </c>
      <c r="H29" s="11"/>
    </row>
    <row r="30" spans="1:14">
      <c r="A30" s="11"/>
      <c r="B30" s="12"/>
      <c r="C30" s="4"/>
      <c r="D30" s="34">
        <v>0</v>
      </c>
      <c r="E30" t="s">
        <v>11</v>
      </c>
      <c r="H30" s="11"/>
    </row>
    <row r="31" spans="1:14">
      <c r="A31" s="11"/>
      <c r="B31" s="12"/>
      <c r="C31" s="4"/>
      <c r="D31" s="37"/>
      <c r="H31" s="11"/>
    </row>
    <row r="32" spans="1:14">
      <c r="A32" s="11"/>
      <c r="B32" s="12"/>
      <c r="H32" s="11"/>
      <c r="I32" s="12"/>
      <c r="J32" s="12"/>
      <c r="K32" s="12"/>
      <c r="L32" s="12"/>
      <c r="M32" s="12"/>
      <c r="N32" s="12"/>
    </row>
    <row r="33" spans="1:14">
      <c r="A33" s="10" t="s">
        <v>60</v>
      </c>
      <c r="B33" s="10"/>
      <c r="C33" s="11"/>
      <c r="D33" s="11"/>
      <c r="E33" s="11"/>
      <c r="F33" s="11"/>
      <c r="G33" s="11"/>
      <c r="H33" s="11"/>
      <c r="I33" s="12"/>
      <c r="J33" s="12"/>
      <c r="K33" s="12"/>
      <c r="L33" s="12"/>
      <c r="M33" s="12"/>
      <c r="N33" s="12"/>
    </row>
    <row r="34" spans="1:14">
      <c r="A34" s="10"/>
      <c r="B34" s="18"/>
      <c r="H34" s="11"/>
      <c r="I34" s="12"/>
      <c r="J34" s="12"/>
      <c r="K34" s="12"/>
      <c r="L34" s="12"/>
      <c r="M34" s="12"/>
      <c r="N34" s="12"/>
    </row>
    <row r="35" spans="1:14">
      <c r="A35" s="10"/>
      <c r="B35" s="18"/>
      <c r="C35" s="15" t="s">
        <v>70</v>
      </c>
      <c r="H35" s="11"/>
      <c r="I35" s="12"/>
      <c r="J35" s="12"/>
      <c r="K35" s="12"/>
      <c r="L35" s="12"/>
      <c r="M35" s="12"/>
      <c r="N35" s="12"/>
    </row>
    <row r="36" spans="1:14">
      <c r="A36" s="10"/>
      <c r="B36" s="18"/>
      <c r="C36" s="15"/>
      <c r="H36" s="11"/>
      <c r="I36" s="12"/>
      <c r="J36" s="12"/>
      <c r="K36" s="12"/>
      <c r="L36" s="12"/>
      <c r="M36" s="12"/>
      <c r="N36" s="12"/>
    </row>
    <row r="37" spans="1:14">
      <c r="A37" s="11"/>
      <c r="B37" s="12"/>
      <c r="D37" s="3" t="s">
        <v>0</v>
      </c>
      <c r="E37" s="3" t="s">
        <v>1</v>
      </c>
      <c r="H37" s="11"/>
      <c r="I37" s="12"/>
      <c r="J37" s="12"/>
      <c r="K37" s="12"/>
      <c r="L37" s="12"/>
      <c r="M37" s="12"/>
      <c r="N37" s="12"/>
    </row>
    <row r="38" spans="1:14">
      <c r="A38" s="11"/>
      <c r="B38" s="12"/>
      <c r="C38" s="13" t="s">
        <v>35</v>
      </c>
      <c r="D38" s="39">
        <f>'My Project Savings'!C30</f>
        <v>0</v>
      </c>
      <c r="E38" t="s">
        <v>11</v>
      </c>
      <c r="H38" s="11"/>
      <c r="I38" s="12"/>
      <c r="J38" s="12"/>
      <c r="K38" s="12"/>
      <c r="L38" s="12"/>
      <c r="M38" s="12"/>
      <c r="N38" s="12"/>
    </row>
    <row r="39" spans="1:14">
      <c r="A39" s="11"/>
      <c r="B39" s="12"/>
      <c r="C39" s="13" t="s">
        <v>36</v>
      </c>
      <c r="D39" s="39">
        <f>'My Project Savings'!C28</f>
        <v>40500</v>
      </c>
      <c r="E39" t="s">
        <v>11</v>
      </c>
      <c r="H39" s="11"/>
      <c r="I39" s="12"/>
      <c r="J39" s="12"/>
      <c r="K39" s="12"/>
      <c r="L39" s="12"/>
      <c r="M39" s="12"/>
      <c r="N39" s="12"/>
    </row>
    <row r="40" spans="1:14">
      <c r="A40" s="11"/>
      <c r="B40" s="12"/>
      <c r="C40" s="13" t="s">
        <v>37</v>
      </c>
      <c r="D40" s="39">
        <f>'My Project Savings'!C29</f>
        <v>6250</v>
      </c>
      <c r="E40" t="s">
        <v>11</v>
      </c>
      <c r="H40" s="11"/>
      <c r="I40" s="12"/>
      <c r="K40" s="12"/>
      <c r="L40" s="12"/>
      <c r="M40" s="12"/>
      <c r="N40" s="12"/>
    </row>
    <row r="41" spans="1:14">
      <c r="A41" s="11"/>
      <c r="B41" s="12"/>
      <c r="C41" s="13" t="s">
        <v>38</v>
      </c>
      <c r="D41" s="39">
        <f>'My Project Savings'!C31</f>
        <v>0</v>
      </c>
      <c r="E41" t="s">
        <v>11</v>
      </c>
      <c r="H41" s="11"/>
      <c r="I41" s="12"/>
      <c r="K41" s="12"/>
      <c r="L41" s="12"/>
      <c r="M41" s="12"/>
      <c r="N41" s="12"/>
    </row>
    <row r="42" spans="1:14" ht="15.75" thickBot="1">
      <c r="A42" s="11"/>
      <c r="B42" s="12"/>
      <c r="C42" s="31" t="s">
        <v>39</v>
      </c>
      <c r="D42" s="40">
        <f>'My Project Savings'!C32</f>
        <v>12000</v>
      </c>
      <c r="E42" s="32" t="s">
        <v>11</v>
      </c>
      <c r="H42" s="11"/>
      <c r="I42" s="12"/>
      <c r="K42" s="12"/>
      <c r="L42" s="12"/>
      <c r="M42" s="12"/>
      <c r="N42" s="12"/>
    </row>
    <row r="43" spans="1:14" ht="15.75" thickTop="1">
      <c r="A43" s="11"/>
      <c r="B43" s="12"/>
      <c r="C43" s="13" t="s">
        <v>40</v>
      </c>
      <c r="D43" s="39">
        <f>SUM(D38:D42)</f>
        <v>58750</v>
      </c>
      <c r="E43" t="s">
        <v>11</v>
      </c>
      <c r="H43" s="11"/>
      <c r="I43" s="12"/>
      <c r="K43" s="12"/>
      <c r="L43" s="12"/>
      <c r="M43" s="12"/>
      <c r="N43" s="12"/>
    </row>
    <row r="44" spans="1:14">
      <c r="A44" s="11"/>
      <c r="B44" s="12"/>
      <c r="H44" s="11"/>
      <c r="I44" s="12"/>
      <c r="J44" s="12"/>
      <c r="K44" s="12"/>
      <c r="L44" s="12"/>
      <c r="M44" s="12"/>
      <c r="N44" s="12"/>
    </row>
    <row r="45" spans="1:14">
      <c r="A45" s="10" t="s">
        <v>71</v>
      </c>
      <c r="B45" s="10"/>
      <c r="C45" s="11"/>
      <c r="D45" s="11"/>
      <c r="E45" s="11"/>
      <c r="F45" s="11"/>
      <c r="G45" s="11"/>
      <c r="H45" s="11"/>
      <c r="I45" s="12"/>
      <c r="J45" s="12"/>
      <c r="K45" s="12"/>
      <c r="L45" s="12"/>
      <c r="M45" s="12"/>
      <c r="N45" s="12"/>
    </row>
    <row r="46" spans="1:14">
      <c r="A46" s="10"/>
      <c r="B46" s="18"/>
      <c r="C46" s="12"/>
      <c r="D46" s="12"/>
      <c r="E46" s="12"/>
      <c r="F46" s="12"/>
      <c r="G46" s="12"/>
      <c r="H46" s="11"/>
      <c r="I46" s="12"/>
      <c r="J46" s="12"/>
      <c r="K46" s="12"/>
      <c r="L46" s="12"/>
      <c r="M46" s="12"/>
      <c r="N46" s="12"/>
    </row>
    <row r="47" spans="1:14">
      <c r="A47" s="10"/>
      <c r="B47" s="18"/>
      <c r="C47" s="30" t="s">
        <v>64</v>
      </c>
      <c r="D47" s="12"/>
      <c r="E47" s="12"/>
      <c r="F47" s="12"/>
      <c r="G47" s="12"/>
      <c r="H47" s="11"/>
      <c r="I47" s="12"/>
      <c r="J47" s="12"/>
      <c r="K47" s="12"/>
      <c r="L47" s="12"/>
      <c r="M47" s="12"/>
      <c r="N47" s="12"/>
    </row>
    <row r="48" spans="1:14">
      <c r="A48" s="10"/>
      <c r="B48" s="18"/>
      <c r="C48" s="30"/>
      <c r="D48" s="12"/>
      <c r="E48" s="12"/>
      <c r="F48" s="12"/>
      <c r="G48" s="12"/>
      <c r="H48" s="11"/>
      <c r="I48" s="12"/>
      <c r="J48" s="12"/>
      <c r="K48" s="12"/>
      <c r="L48" s="12"/>
      <c r="M48" s="12"/>
      <c r="N48" s="12"/>
    </row>
    <row r="49" spans="1:14" ht="49.5" customHeight="1">
      <c r="A49" s="10"/>
      <c r="B49" s="18"/>
      <c r="C49" s="185" t="s">
        <v>65</v>
      </c>
      <c r="D49" s="185"/>
      <c r="E49" s="185"/>
      <c r="F49" s="185"/>
      <c r="G49" s="12"/>
      <c r="H49" s="11"/>
      <c r="I49" s="12"/>
      <c r="J49" s="12"/>
      <c r="K49" s="12"/>
      <c r="L49" s="12"/>
      <c r="M49" s="12"/>
      <c r="N49" s="12"/>
    </row>
    <row r="50" spans="1:14">
      <c r="A50" s="10"/>
      <c r="B50" s="18"/>
      <c r="C50" s="12"/>
      <c r="D50" s="12"/>
      <c r="E50" s="12"/>
      <c r="F50" s="12"/>
      <c r="G50" s="12"/>
      <c r="H50" s="11"/>
      <c r="I50" s="12"/>
      <c r="J50" s="12"/>
      <c r="K50" s="12"/>
      <c r="L50" s="12"/>
      <c r="M50" s="12"/>
      <c r="N50" s="12"/>
    </row>
    <row r="51" spans="1:14">
      <c r="A51" s="10"/>
      <c r="B51" s="18"/>
      <c r="C51" s="17" t="s">
        <v>72</v>
      </c>
      <c r="D51" s="12"/>
      <c r="E51" s="12"/>
      <c r="F51" s="12"/>
      <c r="G51" s="12"/>
      <c r="H51" s="11"/>
      <c r="I51" s="12"/>
      <c r="J51" s="12"/>
      <c r="K51" s="12"/>
      <c r="L51" s="12"/>
      <c r="M51" s="12"/>
      <c r="N51" s="12"/>
    </row>
    <row r="52" spans="1:14">
      <c r="A52" s="10"/>
      <c r="B52" s="18"/>
      <c r="C52" s="12"/>
      <c r="D52" s="3" t="s">
        <v>0</v>
      </c>
      <c r="E52" s="3" t="s">
        <v>1</v>
      </c>
      <c r="F52" s="12"/>
      <c r="G52" s="12"/>
      <c r="H52" s="11"/>
      <c r="I52" s="12"/>
      <c r="J52" s="12"/>
      <c r="K52" s="12"/>
      <c r="L52" s="12"/>
      <c r="M52" s="12"/>
      <c r="N52" s="12"/>
    </row>
    <row r="53" spans="1:14" ht="45">
      <c r="A53" s="10"/>
      <c r="B53" s="18"/>
      <c r="C53" s="19" t="s">
        <v>194</v>
      </c>
      <c r="D53" s="92" t="s">
        <v>30</v>
      </c>
      <c r="E53" s="90" t="s">
        <v>14</v>
      </c>
      <c r="F53" s="12"/>
      <c r="G53" s="12"/>
      <c r="H53" s="11"/>
      <c r="I53" s="12"/>
      <c r="J53" s="12"/>
      <c r="K53" s="12"/>
      <c r="L53" s="12"/>
      <c r="M53" s="12"/>
      <c r="N53" s="12"/>
    </row>
    <row r="54" spans="1:14">
      <c r="A54" s="10"/>
      <c r="B54" s="18"/>
      <c r="C54" s="13" t="s">
        <v>15</v>
      </c>
      <c r="D54" s="93">
        <v>20</v>
      </c>
      <c r="E54" s="2" t="s">
        <v>13</v>
      </c>
      <c r="F54" s="12"/>
      <c r="G54" s="12"/>
      <c r="H54" s="11"/>
      <c r="I54" s="12"/>
      <c r="J54" s="12"/>
      <c r="K54" s="12"/>
      <c r="L54" s="12"/>
      <c r="M54" s="12"/>
      <c r="N54" s="12"/>
    </row>
    <row r="55" spans="1:14">
      <c r="A55" s="11"/>
      <c r="B55" s="12"/>
      <c r="C55" s="12"/>
      <c r="H55" s="11"/>
      <c r="I55" s="12"/>
      <c r="J55" s="12"/>
      <c r="K55" s="12"/>
      <c r="L55" s="12"/>
      <c r="M55" s="12"/>
      <c r="N55" s="12"/>
    </row>
    <row r="56" spans="1:14">
      <c r="A56" s="11"/>
      <c r="B56" s="12"/>
      <c r="C56" s="30" t="s">
        <v>73</v>
      </c>
      <c r="H56" s="11"/>
    </row>
    <row r="57" spans="1:14">
      <c r="A57" s="11"/>
      <c r="B57" s="12"/>
      <c r="C57" s="12"/>
      <c r="D57" s="3" t="s">
        <v>0</v>
      </c>
      <c r="E57" s="3" t="s">
        <v>1</v>
      </c>
      <c r="H57" s="11"/>
    </row>
    <row r="58" spans="1:14" ht="60">
      <c r="A58" s="11"/>
      <c r="B58" s="12"/>
      <c r="C58" s="23" t="s">
        <v>74</v>
      </c>
      <c r="D58" s="44">
        <f>D23/D43</f>
        <v>9.3395744680851056</v>
      </c>
      <c r="E58" s="22" t="s">
        <v>13</v>
      </c>
      <c r="H58" s="11"/>
    </row>
    <row r="59" spans="1:14">
      <c r="A59" s="11"/>
      <c r="B59" s="12"/>
      <c r="C59" s="23"/>
      <c r="D59" s="74"/>
      <c r="E59" s="22"/>
      <c r="H59" s="11"/>
    </row>
    <row r="60" spans="1:14">
      <c r="A60" s="11"/>
      <c r="B60" s="12"/>
      <c r="C60" s="12"/>
      <c r="H60" s="11"/>
    </row>
    <row r="61" spans="1:14">
      <c r="A61" s="11"/>
      <c r="B61" s="12"/>
      <c r="C61" s="30" t="s">
        <v>63</v>
      </c>
      <c r="H61" s="11"/>
    </row>
    <row r="62" spans="1:14">
      <c r="A62" s="11"/>
      <c r="B62" s="12"/>
      <c r="C62" s="12"/>
      <c r="H62" s="11"/>
    </row>
    <row r="63" spans="1:14" ht="59.25" customHeight="1">
      <c r="A63" s="11"/>
      <c r="B63" s="12"/>
      <c r="C63" s="184" t="s">
        <v>195</v>
      </c>
      <c r="D63" s="184"/>
      <c r="E63" s="184"/>
      <c r="F63" s="184"/>
      <c r="H63" s="11"/>
    </row>
    <row r="64" spans="1:14" ht="14.25" customHeight="1">
      <c r="A64" s="11"/>
      <c r="B64" s="12"/>
      <c r="C64" s="77"/>
      <c r="D64" s="77"/>
      <c r="E64" s="77"/>
      <c r="F64" s="77"/>
      <c r="H64" s="11"/>
    </row>
    <row r="65" spans="1:17" ht="19.5" customHeight="1">
      <c r="A65" s="11"/>
      <c r="B65" s="12"/>
      <c r="C65" s="77"/>
      <c r="D65" s="3" t="s">
        <v>0</v>
      </c>
      <c r="E65" s="3" t="s">
        <v>1</v>
      </c>
      <c r="F65" s="77"/>
      <c r="H65" s="11"/>
    </row>
    <row r="66" spans="1:17" ht="36" customHeight="1">
      <c r="A66" s="11"/>
      <c r="B66" s="12"/>
      <c r="C66" s="78" t="s">
        <v>55</v>
      </c>
      <c r="D66" s="103">
        <v>250000</v>
      </c>
      <c r="E66" s="78" t="s">
        <v>12</v>
      </c>
      <c r="F66" s="77"/>
      <c r="H66" s="11"/>
    </row>
    <row r="67" spans="1:17" ht="18" customHeight="1">
      <c r="A67" s="11"/>
      <c r="B67" s="12"/>
      <c r="C67" s="77"/>
      <c r="D67" s="77"/>
      <c r="E67" s="77"/>
      <c r="F67" s="77"/>
      <c r="H67" s="11"/>
    </row>
    <row r="68" spans="1:17">
      <c r="A68" s="11"/>
      <c r="B68" s="12"/>
      <c r="C68" s="12"/>
      <c r="D68" s="3" t="s">
        <v>0</v>
      </c>
      <c r="E68" s="3" t="s">
        <v>1</v>
      </c>
      <c r="H68" s="11"/>
    </row>
    <row r="69" spans="1:17" ht="60">
      <c r="A69" s="11"/>
      <c r="B69" s="12"/>
      <c r="C69" s="23" t="s">
        <v>75</v>
      </c>
      <c r="D69" s="79">
        <f>(D23-D66)/D43</f>
        <v>5.0842553191489364</v>
      </c>
      <c r="E69" s="22" t="s">
        <v>13</v>
      </c>
      <c r="H69" s="11"/>
      <c r="J69" s="12"/>
      <c r="K69" s="12"/>
      <c r="L69" s="12"/>
      <c r="M69" s="12"/>
      <c r="N69" s="12"/>
      <c r="O69" s="12"/>
      <c r="P69" s="12"/>
      <c r="Q69" s="12"/>
    </row>
    <row r="70" spans="1:17">
      <c r="A70" s="11"/>
      <c r="B70" s="12"/>
      <c r="C70" s="23"/>
      <c r="D70" s="75"/>
      <c r="E70" s="22"/>
      <c r="H70" s="11"/>
      <c r="J70" s="12"/>
      <c r="K70" s="12"/>
      <c r="L70" s="12"/>
      <c r="M70" s="12"/>
      <c r="N70" s="12"/>
      <c r="O70" s="12"/>
      <c r="P70" s="12"/>
      <c r="Q70" s="12"/>
    </row>
    <row r="71" spans="1:17" ht="90.75" customHeight="1">
      <c r="A71" s="11"/>
      <c r="B71" s="12"/>
      <c r="C71" s="101" t="s">
        <v>76</v>
      </c>
      <c r="D71" s="95">
        <f>IF(D53="yes",'NPV Calculation'!C40,"Contact the Review Committee")</f>
        <v>346476.08999984898</v>
      </c>
      <c r="E71" s="22" t="s">
        <v>12</v>
      </c>
      <c r="F71" s="183" t="s">
        <v>77</v>
      </c>
      <c r="G71" s="183"/>
      <c r="H71" s="11"/>
      <c r="J71" s="12"/>
      <c r="K71" s="75"/>
      <c r="L71" s="12"/>
      <c r="M71" s="12"/>
      <c r="N71" s="12"/>
      <c r="O71" s="12"/>
      <c r="P71" s="12"/>
      <c r="Q71" s="12"/>
    </row>
    <row r="72" spans="1:17">
      <c r="A72" s="11"/>
      <c r="B72" s="12"/>
      <c r="C72" s="12"/>
      <c r="H72" s="11"/>
      <c r="J72" s="12"/>
      <c r="K72" s="12"/>
      <c r="L72" s="12"/>
      <c r="M72" s="12"/>
      <c r="N72" s="12"/>
      <c r="O72" s="12"/>
      <c r="P72" s="12"/>
      <c r="Q72" s="12"/>
    </row>
    <row r="73" spans="1:17">
      <c r="A73" s="10" t="s">
        <v>61</v>
      </c>
      <c r="B73" s="10"/>
      <c r="C73" s="11"/>
      <c r="D73" s="11"/>
      <c r="E73" s="11"/>
      <c r="F73" s="11"/>
      <c r="G73" s="11"/>
      <c r="H73" s="11"/>
      <c r="I73" s="12"/>
      <c r="J73" s="12"/>
      <c r="K73" s="12"/>
      <c r="L73" s="12"/>
      <c r="M73" s="12"/>
      <c r="N73" s="12"/>
    </row>
    <row r="74" spans="1:17">
      <c r="A74" s="10"/>
      <c r="B74" s="18"/>
      <c r="H74" s="11"/>
      <c r="I74" s="12"/>
      <c r="J74" s="12"/>
      <c r="K74" s="12"/>
      <c r="L74" s="12"/>
      <c r="M74" s="12"/>
      <c r="N74" s="12"/>
    </row>
    <row r="75" spans="1:17">
      <c r="A75" s="11"/>
      <c r="B75" s="12"/>
      <c r="D75" s="3" t="s">
        <v>0</v>
      </c>
      <c r="E75" s="3" t="s">
        <v>1</v>
      </c>
      <c r="H75" s="11"/>
      <c r="I75" s="12"/>
      <c r="J75" s="12"/>
      <c r="K75" s="12"/>
      <c r="L75" s="12"/>
      <c r="M75" s="12"/>
      <c r="N75" s="12"/>
    </row>
    <row r="76" spans="1:17">
      <c r="A76" s="11"/>
      <c r="B76" s="12"/>
      <c r="C76" s="13" t="s">
        <v>16</v>
      </c>
      <c r="D76" s="8">
        <v>6.8000000000000005E-2</v>
      </c>
      <c r="E76" s="2" t="s">
        <v>2</v>
      </c>
      <c r="H76" s="11"/>
      <c r="I76" s="12"/>
      <c r="J76" s="12"/>
      <c r="K76" s="12"/>
      <c r="L76" s="12"/>
      <c r="M76" s="12"/>
      <c r="N76" s="12"/>
    </row>
    <row r="77" spans="1:17">
      <c r="A77" s="11"/>
      <c r="B77" s="12"/>
      <c r="C77" s="13" t="s">
        <v>17</v>
      </c>
      <c r="D77" s="8">
        <v>9</v>
      </c>
      <c r="E77" s="2" t="s">
        <v>3</v>
      </c>
      <c r="H77" s="11"/>
      <c r="I77" s="12"/>
      <c r="J77" s="12"/>
      <c r="K77" s="12"/>
      <c r="M77" s="12"/>
      <c r="N77" s="12"/>
    </row>
    <row r="78" spans="1:17">
      <c r="A78" s="11"/>
      <c r="B78" s="12"/>
      <c r="C78" s="14" t="s">
        <v>18</v>
      </c>
      <c r="D78" s="8">
        <v>25</v>
      </c>
      <c r="E78" s="2" t="s">
        <v>4</v>
      </c>
      <c r="H78" s="11"/>
      <c r="I78" s="12"/>
      <c r="J78" s="12"/>
      <c r="K78" s="12"/>
      <c r="L78" s="12"/>
      <c r="M78" s="12"/>
      <c r="N78" s="12"/>
    </row>
    <row r="79" spans="1:17">
      <c r="A79" s="11"/>
      <c r="B79" s="12"/>
      <c r="C79" s="13" t="s">
        <v>19</v>
      </c>
      <c r="D79" s="8">
        <v>1.5E-3</v>
      </c>
      <c r="E79" s="2" t="s">
        <v>23</v>
      </c>
      <c r="H79" s="11"/>
      <c r="I79" s="12"/>
      <c r="J79" s="12"/>
      <c r="K79" s="12"/>
      <c r="L79" s="12"/>
      <c r="M79" s="12"/>
      <c r="N79" s="12"/>
    </row>
    <row r="80" spans="1:17">
      <c r="A80" s="11"/>
      <c r="B80" s="12"/>
      <c r="C80" s="13" t="s">
        <v>20</v>
      </c>
      <c r="D80" s="76">
        <v>0.02</v>
      </c>
      <c r="E80" s="2" t="s">
        <v>5</v>
      </c>
      <c r="H80" s="11"/>
      <c r="I80" s="12"/>
      <c r="J80" s="12"/>
      <c r="K80" s="12"/>
      <c r="L80" s="12"/>
      <c r="M80" s="12"/>
      <c r="N80" s="12"/>
    </row>
    <row r="81" spans="1:17">
      <c r="A81" s="11"/>
      <c r="B81" s="12"/>
      <c r="C81" s="13" t="s">
        <v>21</v>
      </c>
      <c r="D81" s="76">
        <v>0.06</v>
      </c>
      <c r="E81" s="2" t="s">
        <v>5</v>
      </c>
      <c r="H81" s="11"/>
      <c r="I81" s="12"/>
      <c r="J81" s="12"/>
      <c r="K81" s="12"/>
      <c r="L81" s="12"/>
      <c r="M81" s="12"/>
      <c r="N81" s="12"/>
    </row>
    <row r="82" spans="1:17">
      <c r="A82" s="11"/>
      <c r="B82" s="12"/>
      <c r="C82" s="13" t="s">
        <v>22</v>
      </c>
      <c r="D82" s="76">
        <v>0.02</v>
      </c>
      <c r="E82" s="2" t="s">
        <v>5</v>
      </c>
      <c r="H82" s="11"/>
      <c r="I82" s="12"/>
      <c r="J82" s="12"/>
      <c r="K82" s="12"/>
      <c r="L82" s="12"/>
      <c r="M82" s="12"/>
      <c r="N82" s="12"/>
    </row>
    <row r="83" spans="1:17">
      <c r="A83" s="11"/>
      <c r="B83" s="12"/>
      <c r="C83" s="13" t="s">
        <v>62</v>
      </c>
      <c r="D83" s="76">
        <v>0.06</v>
      </c>
      <c r="E83" s="2" t="s">
        <v>33</v>
      </c>
      <c r="H83" s="11"/>
      <c r="I83" s="12"/>
      <c r="J83" s="12"/>
      <c r="K83" s="12"/>
      <c r="L83" s="12"/>
      <c r="M83" s="12"/>
      <c r="N83" s="12"/>
    </row>
    <row r="84" spans="1:17">
      <c r="A84" s="11"/>
      <c r="B84" s="12"/>
      <c r="H84" s="11"/>
      <c r="I84" s="12"/>
      <c r="J84" s="12"/>
      <c r="K84" s="12"/>
      <c r="L84" s="12"/>
      <c r="M84" s="12"/>
      <c r="N84" s="12"/>
    </row>
    <row r="85" spans="1:17">
      <c r="A85" s="11"/>
      <c r="B85" s="11"/>
      <c r="C85" s="11"/>
      <c r="D85" s="11"/>
      <c r="E85" s="11"/>
      <c r="F85" s="11"/>
      <c r="G85" s="11"/>
      <c r="H85" s="11"/>
      <c r="J85" s="12"/>
      <c r="K85" s="12"/>
      <c r="L85" s="12"/>
      <c r="M85" s="12"/>
      <c r="N85" s="12"/>
      <c r="O85" s="12"/>
      <c r="P85" s="12"/>
      <c r="Q85" s="12"/>
    </row>
    <row r="86" spans="1:17">
      <c r="J86" s="12"/>
      <c r="K86" s="12"/>
      <c r="L86" s="12"/>
      <c r="M86" s="12"/>
      <c r="N86" s="12"/>
      <c r="O86" s="12"/>
      <c r="P86" s="12"/>
      <c r="Q86" s="12"/>
    </row>
    <row r="87" spans="1:17">
      <c r="J87" s="12"/>
      <c r="K87" s="12"/>
      <c r="L87" s="12"/>
      <c r="M87" s="12"/>
      <c r="N87" s="12"/>
      <c r="O87" s="12"/>
      <c r="P87" s="12"/>
      <c r="Q87" s="12"/>
    </row>
    <row r="88" spans="1:17">
      <c r="A88" t="s">
        <v>199</v>
      </c>
    </row>
    <row r="90" spans="1:17">
      <c r="B90" t="s">
        <v>200</v>
      </c>
      <c r="C90" t="s">
        <v>201</v>
      </c>
    </row>
    <row r="91" spans="1:17">
      <c r="B91" t="s">
        <v>202</v>
      </c>
      <c r="C91" t="s">
        <v>203</v>
      </c>
    </row>
  </sheetData>
  <sheetProtection password="DEB7" sheet="1" objects="1" scenarios="1"/>
  <mergeCells count="8">
    <mergeCell ref="C14:F14"/>
    <mergeCell ref="D6:F6"/>
    <mergeCell ref="C5:F5"/>
    <mergeCell ref="F71:G71"/>
    <mergeCell ref="C63:F63"/>
    <mergeCell ref="C49:F49"/>
    <mergeCell ref="D10:G10"/>
    <mergeCell ref="D8:G8"/>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dimension ref="A1:I106"/>
  <sheetViews>
    <sheetView workbookViewId="0">
      <selection activeCell="A12" sqref="A12"/>
    </sheetView>
  </sheetViews>
  <sheetFormatPr defaultRowHeight="15"/>
  <cols>
    <col min="1" max="1" width="2.5703125" customWidth="1"/>
    <col min="2" max="2" width="41.85546875" customWidth="1"/>
    <col min="3" max="3" width="39.7109375" customWidth="1"/>
    <col min="4" max="4" width="27.28515625" customWidth="1"/>
    <col min="5" max="5" width="15.5703125" customWidth="1"/>
    <col min="6" max="6" width="14" customWidth="1"/>
    <col min="7" max="7" width="13.28515625" customWidth="1"/>
  </cols>
  <sheetData>
    <row r="1" spans="1:9" ht="26.25">
      <c r="A1" s="16" t="s">
        <v>26</v>
      </c>
    </row>
    <row r="3" spans="1:9">
      <c r="E3" s="9"/>
      <c r="F3" s="9"/>
      <c r="G3" s="9"/>
      <c r="H3" s="9"/>
      <c r="I3" s="9"/>
    </row>
    <row r="4" spans="1:9">
      <c r="B4" s="190" t="s">
        <v>29</v>
      </c>
      <c r="C4" s="191"/>
      <c r="D4" s="192"/>
      <c r="E4" s="27"/>
      <c r="F4" s="27"/>
      <c r="G4" s="27"/>
      <c r="H4" s="27"/>
      <c r="I4" s="9"/>
    </row>
    <row r="5" spans="1:9" ht="9.75" customHeight="1">
      <c r="B5" s="24"/>
      <c r="C5" s="25"/>
      <c r="D5" s="26"/>
      <c r="E5" s="25"/>
      <c r="F5" s="25"/>
      <c r="G5" s="25"/>
      <c r="H5" s="25"/>
      <c r="I5" s="9"/>
    </row>
    <row r="6" spans="1:9" ht="33" customHeight="1">
      <c r="B6" s="187" t="s">
        <v>78</v>
      </c>
      <c r="C6" s="188"/>
      <c r="D6" s="189"/>
      <c r="E6" s="28"/>
      <c r="F6" s="28"/>
      <c r="G6" s="28"/>
      <c r="H6" s="28"/>
      <c r="I6" s="9"/>
    </row>
    <row r="8" spans="1:9">
      <c r="B8" s="6" t="s">
        <v>6</v>
      </c>
      <c r="C8" t="s">
        <v>8</v>
      </c>
    </row>
    <row r="9" spans="1:9">
      <c r="B9" s="7" t="s">
        <v>6</v>
      </c>
      <c r="C9" t="s">
        <v>9</v>
      </c>
    </row>
    <row r="10" spans="1:9">
      <c r="B10" s="20"/>
    </row>
    <row r="11" spans="1:9">
      <c r="B11" s="104"/>
      <c r="C11" s="33"/>
      <c r="D11" s="33"/>
      <c r="E11" s="33"/>
      <c r="F11" s="33"/>
    </row>
    <row r="12" spans="1:9">
      <c r="B12" s="105" t="s">
        <v>85</v>
      </c>
      <c r="C12" s="106"/>
      <c r="D12" s="106"/>
      <c r="E12" s="106"/>
      <c r="F12" s="106"/>
      <c r="G12" s="106"/>
      <c r="H12" s="71"/>
    </row>
    <row r="13" spans="1:9">
      <c r="B13" s="69"/>
      <c r="C13" s="51"/>
      <c r="D13" s="51"/>
      <c r="E13" s="51"/>
      <c r="F13" s="51"/>
      <c r="G13" s="71"/>
      <c r="H13" s="71"/>
    </row>
    <row r="14" spans="1:9">
      <c r="B14" s="107" t="s">
        <v>86</v>
      </c>
      <c r="C14" s="71" t="s">
        <v>87</v>
      </c>
      <c r="D14" s="51"/>
      <c r="E14" s="51"/>
      <c r="F14" s="51"/>
      <c r="G14" s="71"/>
      <c r="H14" s="71"/>
    </row>
    <row r="15" spans="1:9">
      <c r="B15" s="107" t="s">
        <v>88</v>
      </c>
      <c r="C15" s="71" t="s">
        <v>89</v>
      </c>
      <c r="D15" s="51"/>
      <c r="E15" s="51"/>
      <c r="F15" s="51"/>
      <c r="G15" s="71"/>
      <c r="H15" s="71"/>
    </row>
    <row r="16" spans="1:9">
      <c r="B16" s="107" t="s">
        <v>90</v>
      </c>
      <c r="C16" s="51" t="s">
        <v>91</v>
      </c>
      <c r="D16" s="51"/>
      <c r="E16" s="51"/>
      <c r="F16" s="51"/>
      <c r="G16" s="51"/>
      <c r="H16" s="51"/>
    </row>
    <row r="17" spans="2:8">
      <c r="B17" s="107" t="s">
        <v>92</v>
      </c>
      <c r="C17" s="71" t="s">
        <v>93</v>
      </c>
      <c r="D17" s="51"/>
      <c r="E17" s="51"/>
      <c r="F17" s="51"/>
      <c r="G17" s="51"/>
      <c r="H17" s="51"/>
    </row>
    <row r="18" spans="2:8">
      <c r="B18" s="51"/>
      <c r="C18" s="51"/>
      <c r="D18" s="51"/>
      <c r="E18" s="51"/>
      <c r="F18" s="51"/>
      <c r="G18" s="51"/>
      <c r="H18" s="51"/>
    </row>
    <row r="19" spans="2:8">
      <c r="B19" s="108" t="s">
        <v>94</v>
      </c>
      <c r="C19" s="106"/>
      <c r="D19" s="106"/>
      <c r="E19" s="106"/>
      <c r="F19" s="106"/>
      <c r="G19" s="106"/>
      <c r="H19" s="51"/>
    </row>
    <row r="20" spans="2:8">
      <c r="B20" s="109"/>
      <c r="C20" s="110"/>
      <c r="D20" s="110"/>
      <c r="E20" s="110"/>
      <c r="F20" s="51"/>
      <c r="G20" s="51"/>
      <c r="H20" s="51"/>
    </row>
    <row r="21" spans="2:8">
      <c r="B21" s="111"/>
      <c r="C21" s="112"/>
      <c r="D21" s="112"/>
      <c r="E21" s="112"/>
      <c r="F21" s="51"/>
      <c r="G21" s="51"/>
      <c r="H21" s="51"/>
    </row>
    <row r="22" spans="2:8">
      <c r="B22" s="51"/>
      <c r="C22" s="51"/>
      <c r="D22" s="51"/>
      <c r="E22" s="51"/>
      <c r="F22" s="51"/>
      <c r="G22" s="113"/>
      <c r="H22" s="51"/>
    </row>
    <row r="23" spans="2:8">
      <c r="B23" s="53" t="s">
        <v>95</v>
      </c>
      <c r="C23" s="51"/>
      <c r="D23" s="51"/>
      <c r="E23" s="51"/>
      <c r="F23" s="112"/>
      <c r="G23" s="51"/>
      <c r="H23" s="51"/>
    </row>
    <row r="24" spans="2:8">
      <c r="B24" s="53"/>
      <c r="C24" s="51" t="s">
        <v>96</v>
      </c>
      <c r="D24" s="51" t="s">
        <v>97</v>
      </c>
      <c r="E24" s="51"/>
      <c r="F24" s="143">
        <v>20000</v>
      </c>
      <c r="G24" s="114"/>
      <c r="H24" s="51"/>
    </row>
    <row r="25" spans="2:8">
      <c r="B25" s="53"/>
      <c r="C25" s="115" t="s">
        <v>98</v>
      </c>
      <c r="D25" s="51" t="s">
        <v>99</v>
      </c>
      <c r="E25" s="51"/>
      <c r="F25" s="175"/>
      <c r="G25" s="114"/>
      <c r="H25" s="51"/>
    </row>
    <row r="26" spans="2:8">
      <c r="B26" s="53"/>
      <c r="C26" s="115" t="s">
        <v>100</v>
      </c>
      <c r="D26" s="51" t="s">
        <v>101</v>
      </c>
      <c r="E26" s="51"/>
      <c r="F26" s="175"/>
      <c r="G26" s="114"/>
      <c r="H26" s="51"/>
    </row>
    <row r="27" spans="2:8">
      <c r="B27" s="53"/>
      <c r="C27" s="115" t="s">
        <v>102</v>
      </c>
      <c r="D27" s="51" t="s">
        <v>103</v>
      </c>
      <c r="E27" s="51"/>
      <c r="F27" s="176"/>
      <c r="G27" s="117"/>
      <c r="H27" s="51"/>
    </row>
    <row r="28" spans="2:8">
      <c r="B28" s="53"/>
      <c r="C28" s="115"/>
      <c r="D28" s="51"/>
      <c r="E28" s="51"/>
      <c r="F28" s="112"/>
      <c r="G28" s="149">
        <f>SUM(F24:F27)</f>
        <v>20000</v>
      </c>
      <c r="H28" s="51"/>
    </row>
    <row r="29" spans="2:8">
      <c r="B29" s="53"/>
      <c r="C29" s="115"/>
      <c r="D29" s="51"/>
      <c r="E29" s="51"/>
      <c r="F29" s="112"/>
      <c r="G29" s="114"/>
      <c r="H29" s="51"/>
    </row>
    <row r="30" spans="2:8" ht="46.5" customHeight="1">
      <c r="B30" s="53" t="s">
        <v>104</v>
      </c>
      <c r="C30" s="51"/>
      <c r="D30" s="51"/>
      <c r="E30" s="51"/>
      <c r="F30" s="112"/>
      <c r="G30" s="51"/>
      <c r="H30" s="51"/>
    </row>
    <row r="31" spans="2:8">
      <c r="B31" s="53"/>
      <c r="C31" s="118" t="s">
        <v>105</v>
      </c>
      <c r="D31" s="51"/>
      <c r="E31" s="51"/>
      <c r="F31" s="143">
        <v>45000</v>
      </c>
      <c r="G31" s="114"/>
      <c r="H31" s="51"/>
    </row>
    <row r="32" spans="2:8">
      <c r="B32" s="53"/>
      <c r="C32" s="118" t="s">
        <v>106</v>
      </c>
      <c r="D32" s="51"/>
      <c r="E32" s="51"/>
      <c r="F32" s="143">
        <v>5000</v>
      </c>
      <c r="G32" s="114"/>
      <c r="H32" s="51"/>
    </row>
    <row r="33" spans="2:8">
      <c r="B33" s="53"/>
      <c r="C33" s="51" t="s">
        <v>107</v>
      </c>
      <c r="D33" s="51" t="s">
        <v>108</v>
      </c>
      <c r="E33" s="51"/>
      <c r="F33" s="143">
        <v>10000</v>
      </c>
      <c r="G33" s="114"/>
      <c r="H33" s="51"/>
    </row>
    <row r="34" spans="2:8">
      <c r="B34" s="53"/>
      <c r="C34" s="51" t="s">
        <v>109</v>
      </c>
      <c r="D34" s="51" t="s">
        <v>110</v>
      </c>
      <c r="E34" s="51"/>
      <c r="F34" s="144">
        <v>10000</v>
      </c>
      <c r="G34" s="117"/>
      <c r="H34" s="51"/>
    </row>
    <row r="35" spans="2:8">
      <c r="B35" s="53"/>
      <c r="C35" s="51"/>
      <c r="D35" s="51"/>
      <c r="E35" s="51"/>
      <c r="F35" s="112"/>
      <c r="G35" s="149">
        <f>SUM(F31:F34)</f>
        <v>70000</v>
      </c>
      <c r="H35" s="51"/>
    </row>
    <row r="36" spans="2:8">
      <c r="B36" s="53" t="s">
        <v>111</v>
      </c>
      <c r="C36" s="51"/>
      <c r="D36" s="51"/>
      <c r="E36" s="51"/>
      <c r="F36" s="112"/>
      <c r="G36" s="51"/>
      <c r="H36" s="51"/>
    </row>
    <row r="37" spans="2:8">
      <c r="B37" s="53"/>
      <c r="C37" s="51" t="s">
        <v>112</v>
      </c>
      <c r="D37" s="51" t="s">
        <v>113</v>
      </c>
      <c r="E37" s="51"/>
      <c r="F37" s="143">
        <v>18000</v>
      </c>
      <c r="G37" s="114"/>
      <c r="H37" s="51"/>
    </row>
    <row r="38" spans="2:8">
      <c r="B38" s="53"/>
      <c r="C38" s="51" t="s">
        <v>114</v>
      </c>
      <c r="D38" s="51"/>
      <c r="E38" s="51"/>
      <c r="F38" s="144">
        <v>4000</v>
      </c>
      <c r="G38" s="117"/>
      <c r="H38" s="51"/>
    </row>
    <row r="39" spans="2:8">
      <c r="B39" s="53"/>
      <c r="C39" s="51"/>
      <c r="D39" s="51"/>
      <c r="E39" s="51"/>
      <c r="F39" s="112"/>
      <c r="G39" s="149">
        <f>SUM(F37:F38)</f>
        <v>22000</v>
      </c>
      <c r="H39" s="51"/>
    </row>
    <row r="40" spans="2:8">
      <c r="B40" s="53"/>
      <c r="C40" s="51"/>
      <c r="D40" s="51"/>
      <c r="E40" s="51"/>
      <c r="F40" s="112"/>
      <c r="G40" s="114"/>
      <c r="H40" s="51"/>
    </row>
    <row r="41" spans="2:8">
      <c r="B41" s="53" t="s">
        <v>115</v>
      </c>
      <c r="C41" s="51"/>
      <c r="D41" s="51"/>
      <c r="E41" s="51"/>
      <c r="F41" s="112"/>
      <c r="G41" s="51"/>
      <c r="H41" s="51"/>
    </row>
    <row r="42" spans="2:8">
      <c r="B42" s="53"/>
      <c r="C42" s="51" t="s">
        <v>116</v>
      </c>
      <c r="D42" s="51" t="s">
        <v>87</v>
      </c>
      <c r="E42" s="51"/>
      <c r="F42" s="143">
        <v>120000</v>
      </c>
      <c r="G42" s="114"/>
      <c r="H42" s="51"/>
    </row>
    <row r="43" spans="2:8">
      <c r="B43" s="53"/>
      <c r="C43" s="115" t="s">
        <v>117</v>
      </c>
      <c r="D43" s="51"/>
      <c r="E43" s="51"/>
      <c r="F43" s="112"/>
      <c r="G43" s="114"/>
      <c r="H43" s="51"/>
    </row>
    <row r="44" spans="2:8">
      <c r="B44" s="53"/>
      <c r="C44" s="115" t="s">
        <v>118</v>
      </c>
      <c r="D44" s="51"/>
      <c r="E44" s="51"/>
      <c r="F44" s="112"/>
      <c r="G44" s="114"/>
      <c r="H44" s="51"/>
    </row>
    <row r="45" spans="2:8">
      <c r="B45" s="53"/>
      <c r="C45" s="115" t="s">
        <v>119</v>
      </c>
      <c r="D45" s="51"/>
      <c r="E45" s="51"/>
      <c r="F45" s="112"/>
      <c r="G45" s="114"/>
      <c r="H45" s="51"/>
    </row>
    <row r="46" spans="2:8">
      <c r="B46" s="53"/>
      <c r="C46" s="115" t="s">
        <v>120</v>
      </c>
      <c r="D46" s="51"/>
      <c r="E46" s="51"/>
      <c r="F46" s="112"/>
      <c r="G46" s="114"/>
      <c r="H46" s="71"/>
    </row>
    <row r="47" spans="2:8">
      <c r="B47" s="53"/>
      <c r="C47" s="115" t="s">
        <v>121</v>
      </c>
      <c r="D47" s="51"/>
      <c r="E47" s="51"/>
      <c r="F47" s="112"/>
      <c r="G47" s="114"/>
      <c r="H47" s="71"/>
    </row>
    <row r="48" spans="2:8">
      <c r="B48" s="53"/>
      <c r="C48" s="115" t="s">
        <v>122</v>
      </c>
      <c r="D48" s="51"/>
      <c r="E48" s="51"/>
      <c r="F48" s="112"/>
      <c r="G48" s="114"/>
      <c r="H48" s="71"/>
    </row>
    <row r="49" spans="2:8">
      <c r="B49" s="53"/>
      <c r="C49" s="115" t="s">
        <v>123</v>
      </c>
      <c r="D49" s="51"/>
      <c r="E49" s="51"/>
      <c r="F49" s="112"/>
      <c r="G49" s="114"/>
      <c r="H49" s="71"/>
    </row>
    <row r="50" spans="2:8">
      <c r="B50" s="53"/>
      <c r="C50" s="115" t="s">
        <v>124</v>
      </c>
      <c r="D50" s="51"/>
      <c r="E50" s="51"/>
      <c r="F50" s="112"/>
      <c r="G50" s="114"/>
      <c r="H50" s="71"/>
    </row>
    <row r="51" spans="2:8">
      <c r="B51" s="53"/>
      <c r="C51" s="115" t="s">
        <v>125</v>
      </c>
      <c r="D51" s="51"/>
      <c r="E51" s="51"/>
      <c r="F51" s="112"/>
      <c r="G51" s="114"/>
      <c r="H51" s="71"/>
    </row>
    <row r="52" spans="2:8">
      <c r="B52" s="53"/>
      <c r="C52" s="115" t="s">
        <v>126</v>
      </c>
      <c r="D52" s="51"/>
      <c r="E52" s="51"/>
      <c r="F52" s="112"/>
      <c r="G52" s="114"/>
      <c r="H52" s="71"/>
    </row>
    <row r="53" spans="2:8">
      <c r="B53" s="53"/>
      <c r="C53" s="115" t="s">
        <v>127</v>
      </c>
      <c r="D53" s="51"/>
      <c r="E53" s="51"/>
      <c r="F53" s="116"/>
      <c r="G53" s="117"/>
      <c r="H53" s="71"/>
    </row>
    <row r="54" spans="2:8">
      <c r="B54" s="53"/>
      <c r="C54" s="115"/>
      <c r="D54" s="51"/>
      <c r="E54" s="51"/>
      <c r="F54" s="112"/>
      <c r="G54" s="149">
        <f>SUM(F42:F53)</f>
        <v>120000</v>
      </c>
      <c r="H54" s="71"/>
    </row>
    <row r="55" spans="2:8">
      <c r="B55" s="53"/>
      <c r="C55" s="115"/>
      <c r="D55" s="51"/>
      <c r="E55" s="51"/>
      <c r="F55" s="112"/>
      <c r="G55" s="114"/>
      <c r="H55" s="71"/>
    </row>
    <row r="56" spans="2:8">
      <c r="B56" s="53" t="s">
        <v>128</v>
      </c>
      <c r="C56" s="51"/>
      <c r="D56" s="51"/>
      <c r="E56" s="51"/>
      <c r="F56" s="112"/>
      <c r="G56" s="51"/>
      <c r="H56" s="71"/>
    </row>
    <row r="57" spans="2:8">
      <c r="B57" s="53"/>
      <c r="C57" s="51" t="s">
        <v>129</v>
      </c>
      <c r="D57" s="51" t="s">
        <v>130</v>
      </c>
      <c r="E57" s="51"/>
      <c r="F57" s="143">
        <v>85000</v>
      </c>
      <c r="G57" s="114"/>
      <c r="H57" s="71"/>
    </row>
    <row r="58" spans="2:8">
      <c r="B58" s="53"/>
      <c r="C58" s="51" t="s">
        <v>131</v>
      </c>
      <c r="D58" s="71" t="s">
        <v>132</v>
      </c>
      <c r="E58" s="51"/>
      <c r="F58" s="144">
        <v>20000</v>
      </c>
      <c r="G58" s="117"/>
      <c r="H58" s="71"/>
    </row>
    <row r="59" spans="2:8">
      <c r="B59" s="53"/>
      <c r="C59" s="51"/>
      <c r="D59" s="51"/>
      <c r="E59" s="51"/>
      <c r="F59" s="112"/>
      <c r="G59" s="149">
        <f>SUM(F57:F58)</f>
        <v>105000</v>
      </c>
      <c r="H59" s="71"/>
    </row>
    <row r="60" spans="2:8">
      <c r="B60" s="53"/>
      <c r="C60" s="51"/>
      <c r="D60" s="51"/>
      <c r="E60" s="51"/>
      <c r="F60" s="112"/>
      <c r="G60" s="114"/>
      <c r="H60" s="71"/>
    </row>
    <row r="61" spans="2:8">
      <c r="B61" s="53" t="s">
        <v>133</v>
      </c>
      <c r="C61" s="51"/>
      <c r="D61" s="51"/>
      <c r="E61" s="51"/>
      <c r="F61" s="112"/>
      <c r="G61" s="51"/>
      <c r="H61" s="71"/>
    </row>
    <row r="62" spans="2:8">
      <c r="B62" s="53"/>
      <c r="C62" s="51" t="s">
        <v>134</v>
      </c>
      <c r="D62" s="51"/>
      <c r="E62" s="51"/>
      <c r="F62" s="143">
        <v>10000</v>
      </c>
      <c r="G62" s="114"/>
      <c r="H62" s="71"/>
    </row>
    <row r="63" spans="2:8">
      <c r="B63" s="53"/>
      <c r="C63" s="51" t="s">
        <v>135</v>
      </c>
      <c r="D63" s="51" t="s">
        <v>136</v>
      </c>
      <c r="E63" s="51"/>
      <c r="F63" s="143">
        <v>45000</v>
      </c>
      <c r="G63" s="114"/>
      <c r="H63" s="71"/>
    </row>
    <row r="64" spans="2:8">
      <c r="B64" s="53"/>
      <c r="C64" s="51" t="s">
        <v>137</v>
      </c>
      <c r="D64" s="51"/>
      <c r="E64" s="51"/>
      <c r="F64" s="143">
        <v>15000</v>
      </c>
      <c r="G64" s="114"/>
      <c r="H64" s="71"/>
    </row>
    <row r="65" spans="2:8">
      <c r="B65" s="53"/>
      <c r="C65" s="115" t="s">
        <v>138</v>
      </c>
      <c r="D65" s="51"/>
      <c r="E65" s="51"/>
      <c r="F65" s="143"/>
      <c r="G65" s="114"/>
      <c r="H65" s="71"/>
    </row>
    <row r="66" spans="2:8">
      <c r="B66" s="53"/>
      <c r="C66" s="51" t="s">
        <v>139</v>
      </c>
      <c r="D66" s="51" t="s">
        <v>87</v>
      </c>
      <c r="E66" s="51"/>
      <c r="F66" s="143">
        <v>4000</v>
      </c>
      <c r="G66" s="114"/>
      <c r="H66" s="71"/>
    </row>
    <row r="67" spans="2:8">
      <c r="B67" s="53"/>
      <c r="C67" s="51" t="s">
        <v>140</v>
      </c>
      <c r="D67" s="51"/>
      <c r="E67" s="51"/>
      <c r="F67" s="143">
        <v>1000</v>
      </c>
      <c r="G67" s="114"/>
      <c r="H67" s="71"/>
    </row>
    <row r="68" spans="2:8">
      <c r="B68" s="53"/>
      <c r="C68" s="51" t="s">
        <v>141</v>
      </c>
      <c r="D68" s="51" t="s">
        <v>142</v>
      </c>
      <c r="E68" s="51"/>
      <c r="F68" s="143">
        <v>1000</v>
      </c>
      <c r="G68" s="114"/>
      <c r="H68" s="71"/>
    </row>
    <row r="69" spans="2:8">
      <c r="B69" s="53"/>
      <c r="C69" s="51" t="s">
        <v>143</v>
      </c>
      <c r="D69" s="51"/>
      <c r="E69" s="51"/>
      <c r="F69" s="143">
        <v>1500</v>
      </c>
      <c r="G69" s="114"/>
      <c r="H69" s="71"/>
    </row>
    <row r="70" spans="2:8">
      <c r="B70" s="53"/>
      <c r="C70" s="51" t="s">
        <v>144</v>
      </c>
      <c r="D70" s="51"/>
      <c r="E70" s="51"/>
      <c r="F70" s="143">
        <v>2000</v>
      </c>
      <c r="G70" s="114"/>
      <c r="H70" s="71"/>
    </row>
    <row r="71" spans="2:8">
      <c r="B71" s="53"/>
      <c r="C71" s="51" t="s">
        <v>145</v>
      </c>
      <c r="D71" s="51"/>
      <c r="E71" s="51"/>
      <c r="F71" s="143">
        <v>1000</v>
      </c>
      <c r="G71" s="114"/>
      <c r="H71" s="71"/>
    </row>
    <row r="72" spans="2:8">
      <c r="B72" s="53"/>
      <c r="C72" s="51" t="s">
        <v>146</v>
      </c>
      <c r="D72" s="51"/>
      <c r="E72" s="51"/>
      <c r="F72" s="144">
        <v>5000</v>
      </c>
      <c r="G72" s="117"/>
      <c r="H72" s="71"/>
    </row>
    <row r="73" spans="2:8">
      <c r="B73" s="53"/>
      <c r="C73" s="51"/>
      <c r="D73" s="51"/>
      <c r="E73" s="51"/>
      <c r="F73" s="112"/>
      <c r="G73" s="149">
        <f>SUM(F62:F72)</f>
        <v>85500</v>
      </c>
      <c r="H73" s="71"/>
    </row>
    <row r="74" spans="2:8">
      <c r="B74" s="53"/>
      <c r="C74" s="51"/>
      <c r="D74" s="51"/>
      <c r="E74" s="51"/>
      <c r="F74" s="112"/>
      <c r="G74" s="114"/>
      <c r="H74" s="71"/>
    </row>
    <row r="75" spans="2:8">
      <c r="B75" s="53" t="s">
        <v>147</v>
      </c>
      <c r="C75" s="51"/>
      <c r="D75" s="51"/>
      <c r="E75" s="51"/>
      <c r="F75" s="112"/>
      <c r="G75" s="51"/>
      <c r="H75" s="71"/>
    </row>
    <row r="76" spans="2:8">
      <c r="B76" s="53"/>
      <c r="C76" s="51" t="s">
        <v>148</v>
      </c>
      <c r="D76" s="51"/>
      <c r="E76" s="51"/>
      <c r="F76" s="143">
        <v>2000</v>
      </c>
      <c r="G76" s="114"/>
      <c r="H76" s="71"/>
    </row>
    <row r="77" spans="2:8">
      <c r="B77" s="53"/>
      <c r="C77" s="51" t="s">
        <v>149</v>
      </c>
      <c r="D77" s="51" t="s">
        <v>178</v>
      </c>
      <c r="E77" s="51"/>
      <c r="F77" s="143">
        <v>5000</v>
      </c>
      <c r="G77" s="114"/>
      <c r="H77" s="71"/>
    </row>
    <row r="78" spans="2:8">
      <c r="B78" s="68"/>
      <c r="C78" s="69" t="s">
        <v>150</v>
      </c>
      <c r="D78" s="69"/>
      <c r="E78" s="69"/>
      <c r="F78" s="145">
        <v>6000</v>
      </c>
      <c r="G78" s="114"/>
      <c r="H78" s="71"/>
    </row>
    <row r="79" spans="2:8">
      <c r="B79" s="68"/>
      <c r="C79" s="69" t="s">
        <v>151</v>
      </c>
      <c r="D79" s="69"/>
      <c r="E79" s="69"/>
      <c r="F79" s="145">
        <v>2000</v>
      </c>
      <c r="G79" s="114"/>
      <c r="H79" s="71"/>
    </row>
    <row r="80" spans="2:8">
      <c r="B80" s="68"/>
      <c r="C80" s="69" t="s">
        <v>152</v>
      </c>
      <c r="D80" s="69"/>
      <c r="E80" s="69"/>
      <c r="F80" s="144">
        <v>5000</v>
      </c>
      <c r="G80" s="117"/>
      <c r="H80" s="71"/>
    </row>
    <row r="81" spans="2:8">
      <c r="B81" s="68"/>
      <c r="C81" s="69"/>
      <c r="D81" s="69"/>
      <c r="E81" s="69"/>
      <c r="F81" s="119"/>
      <c r="G81" s="149">
        <f>SUM(F76:F80)</f>
        <v>20000</v>
      </c>
      <c r="H81" s="71"/>
    </row>
    <row r="82" spans="2:8">
      <c r="B82" s="68"/>
      <c r="C82" s="69"/>
      <c r="D82" s="69"/>
      <c r="E82" s="69"/>
      <c r="F82" s="116"/>
      <c r="G82" s="117"/>
      <c r="H82" s="71"/>
    </row>
    <row r="83" spans="2:8">
      <c r="B83" s="68" t="s">
        <v>153</v>
      </c>
      <c r="C83" s="69"/>
      <c r="D83" s="69" t="s">
        <v>154</v>
      </c>
      <c r="E83" s="69"/>
      <c r="F83" s="119"/>
      <c r="G83" s="149">
        <f>SUM(G24:G81)</f>
        <v>442500</v>
      </c>
      <c r="H83" s="71"/>
    </row>
    <row r="84" spans="2:8">
      <c r="B84" s="51" t="s">
        <v>155</v>
      </c>
      <c r="C84" s="51"/>
      <c r="D84" s="142">
        <v>0.2</v>
      </c>
      <c r="E84" s="51"/>
      <c r="F84" s="146">
        <f>D84*G83</f>
        <v>88500</v>
      </c>
      <c r="G84" s="114"/>
      <c r="H84" s="71"/>
    </row>
    <row r="85" spans="2:8" ht="15.75" thickBot="1">
      <c r="B85" s="51" t="s">
        <v>197</v>
      </c>
      <c r="C85" s="51"/>
      <c r="D85" s="142">
        <v>0.04</v>
      </c>
      <c r="E85" s="51"/>
      <c r="F85" s="147">
        <f>G83*D85</f>
        <v>17700</v>
      </c>
      <c r="G85" s="120"/>
      <c r="H85" s="71"/>
    </row>
    <row r="86" spans="2:8" ht="15.75" thickTop="1">
      <c r="B86" s="68" t="s">
        <v>56</v>
      </c>
      <c r="C86" s="68"/>
      <c r="D86" s="68"/>
      <c r="E86" s="68"/>
      <c r="F86" s="67"/>
      <c r="G86" s="148">
        <f>SUM(F83:G85)</f>
        <v>548700</v>
      </c>
      <c r="H86" s="71"/>
    </row>
    <row r="87" spans="2:8">
      <c r="B87" s="121"/>
      <c r="C87" s="119"/>
      <c r="D87" s="119"/>
      <c r="E87" s="119"/>
      <c r="F87" s="69"/>
      <c r="G87" s="86"/>
      <c r="H87" s="71"/>
    </row>
    <row r="88" spans="2:8">
      <c r="B88" s="122"/>
      <c r="C88" s="123"/>
      <c r="D88" s="123"/>
      <c r="E88" s="123"/>
      <c r="F88" s="86"/>
      <c r="G88" s="86"/>
      <c r="H88" s="86"/>
    </row>
    <row r="89" spans="2:8">
      <c r="B89" s="124"/>
      <c r="C89" s="112"/>
      <c r="D89" s="112"/>
      <c r="E89" s="112"/>
      <c r="F89" s="51"/>
      <c r="G89" s="71"/>
      <c r="H89" s="71"/>
    </row>
    <row r="90" spans="2:8">
      <c r="B90" s="51"/>
      <c r="C90" s="51"/>
      <c r="D90" s="71"/>
      <c r="E90" s="71"/>
      <c r="F90" s="71"/>
      <c r="G90" s="51"/>
      <c r="H90" s="51"/>
    </row>
    <row r="91" spans="2:8">
      <c r="B91" s="108" t="s">
        <v>45</v>
      </c>
      <c r="C91" s="106"/>
      <c r="D91" s="106"/>
      <c r="E91" s="106"/>
      <c r="F91" s="106"/>
      <c r="G91" s="106"/>
      <c r="H91" s="106"/>
    </row>
    <row r="92" spans="2:8">
      <c r="B92" s="49"/>
      <c r="C92" s="69"/>
      <c r="D92" s="69"/>
      <c r="E92" s="69"/>
      <c r="F92" s="69"/>
      <c r="G92" s="51"/>
      <c r="H92" s="51"/>
    </row>
    <row r="93" spans="2:8">
      <c r="B93" s="53" t="s">
        <v>156</v>
      </c>
      <c r="C93" s="51"/>
      <c r="D93" s="51"/>
      <c r="E93" s="113" t="s">
        <v>157</v>
      </c>
      <c r="F93" s="113" t="s">
        <v>198</v>
      </c>
      <c r="G93" s="113" t="s">
        <v>158</v>
      </c>
      <c r="H93" s="51"/>
    </row>
    <row r="94" spans="2:8">
      <c r="B94" s="51" t="s">
        <v>159</v>
      </c>
      <c r="C94" s="51">
        <v>1</v>
      </c>
      <c r="D94" s="51" t="s">
        <v>160</v>
      </c>
      <c r="E94" s="160">
        <f>C94*365</f>
        <v>365</v>
      </c>
      <c r="F94" s="153">
        <v>35</v>
      </c>
      <c r="G94" s="156">
        <f>F94*E94</f>
        <v>12775</v>
      </c>
      <c r="H94" s="51"/>
    </row>
    <row r="95" spans="2:8" ht="38.25">
      <c r="B95" s="126" t="s">
        <v>161</v>
      </c>
      <c r="C95" s="127">
        <v>-0.75</v>
      </c>
      <c r="D95" s="127" t="s">
        <v>160</v>
      </c>
      <c r="E95" s="161">
        <f>C95*365</f>
        <v>-273.75</v>
      </c>
      <c r="F95" s="153">
        <v>35</v>
      </c>
      <c r="G95" s="158">
        <f>F95*E95</f>
        <v>-9581.25</v>
      </c>
      <c r="H95" s="127"/>
    </row>
    <row r="96" spans="2:8">
      <c r="B96" s="51" t="s">
        <v>162</v>
      </c>
      <c r="C96" s="51">
        <v>4</v>
      </c>
      <c r="D96" s="51" t="s">
        <v>163</v>
      </c>
      <c r="E96" s="160">
        <f>C96*26</f>
        <v>104</v>
      </c>
      <c r="F96" s="153">
        <v>35</v>
      </c>
      <c r="G96" s="156">
        <f>F96*E96</f>
        <v>3640</v>
      </c>
      <c r="H96" s="51"/>
    </row>
    <row r="97" spans="2:8">
      <c r="B97" s="128" t="s">
        <v>164</v>
      </c>
      <c r="C97" s="128">
        <v>8</v>
      </c>
      <c r="D97" s="128" t="s">
        <v>165</v>
      </c>
      <c r="E97" s="162">
        <f>C97*13</f>
        <v>104</v>
      </c>
      <c r="F97" s="153">
        <v>35</v>
      </c>
      <c r="G97" s="159">
        <f>F97*E97</f>
        <v>3640</v>
      </c>
      <c r="H97" s="128"/>
    </row>
    <row r="98" spans="2:8">
      <c r="B98" s="53" t="s">
        <v>166</v>
      </c>
      <c r="C98" s="53"/>
      <c r="D98" s="107" t="s">
        <v>167</v>
      </c>
      <c r="E98" s="151">
        <f>SUM(E94:E97)</f>
        <v>299.25</v>
      </c>
      <c r="F98" s="129"/>
      <c r="G98" s="150">
        <f>SUM(G94:G97)</f>
        <v>10473.75</v>
      </c>
      <c r="H98" s="53" t="s">
        <v>168</v>
      </c>
    </row>
    <row r="99" spans="2:8">
      <c r="B99" s="51"/>
      <c r="C99" s="51"/>
      <c r="D99" s="51"/>
      <c r="E99" s="51"/>
      <c r="F99" s="51"/>
      <c r="G99" s="125"/>
      <c r="H99" s="51"/>
    </row>
    <row r="100" spans="2:8">
      <c r="B100" s="53" t="s">
        <v>169</v>
      </c>
      <c r="C100" s="51"/>
      <c r="D100" s="51"/>
      <c r="E100" s="48"/>
      <c r="F100" s="51"/>
      <c r="G100" s="125"/>
      <c r="H100" s="51"/>
    </row>
    <row r="101" spans="2:8">
      <c r="B101" s="51" t="s">
        <v>170</v>
      </c>
      <c r="C101" s="130">
        <v>0.01</v>
      </c>
      <c r="D101" s="51" t="s">
        <v>171</v>
      </c>
      <c r="E101" s="152">
        <v>3</v>
      </c>
      <c r="F101" s="153">
        <v>50</v>
      </c>
      <c r="G101" s="156">
        <f>E101*F101</f>
        <v>150</v>
      </c>
      <c r="H101" s="51" t="s">
        <v>168</v>
      </c>
    </row>
    <row r="102" spans="2:8">
      <c r="B102" s="69" t="s">
        <v>172</v>
      </c>
      <c r="C102" s="131"/>
      <c r="D102" s="69" t="s">
        <v>173</v>
      </c>
      <c r="E102" s="154">
        <v>1000</v>
      </c>
      <c r="F102" s="155">
        <v>3.9300000000000002E-2</v>
      </c>
      <c r="G102" s="157">
        <f>F102*E102</f>
        <v>39.300000000000004</v>
      </c>
      <c r="H102" s="69" t="s">
        <v>168</v>
      </c>
    </row>
    <row r="103" spans="2:8" ht="25.5">
      <c r="B103" s="132" t="s">
        <v>174</v>
      </c>
      <c r="C103" s="133" t="s">
        <v>175</v>
      </c>
      <c r="D103" s="134"/>
      <c r="E103" s="135"/>
      <c r="F103" s="136"/>
      <c r="G103" s="137">
        <v>0</v>
      </c>
      <c r="H103" s="134"/>
    </row>
    <row r="104" spans="2:8">
      <c r="B104" s="53" t="s">
        <v>176</v>
      </c>
      <c r="C104" s="53"/>
      <c r="D104" s="53"/>
      <c r="E104" s="48"/>
      <c r="F104" s="138"/>
      <c r="G104" s="150">
        <f>SUM(G101:G102)</f>
        <v>189.3</v>
      </c>
      <c r="H104" s="53" t="s">
        <v>168</v>
      </c>
    </row>
    <row r="105" spans="2:8" ht="15.75" thickBot="1">
      <c r="B105" s="57"/>
      <c r="C105" s="57"/>
      <c r="D105" s="57"/>
      <c r="E105" s="139"/>
      <c r="F105" s="57"/>
      <c r="G105" s="140"/>
      <c r="H105" s="57"/>
    </row>
    <row r="106" spans="2:8" ht="15.75" thickTop="1">
      <c r="B106" s="68" t="s">
        <v>177</v>
      </c>
      <c r="C106" s="68"/>
      <c r="D106" s="68"/>
      <c r="E106" s="141"/>
      <c r="F106" s="68"/>
      <c r="G106" s="163">
        <f>SUM(G98,G101:G102)</f>
        <v>10663.05</v>
      </c>
      <c r="H106" s="68" t="s">
        <v>168</v>
      </c>
    </row>
  </sheetData>
  <sheetProtection password="DEB7" sheet="1" objects="1" scenarios="1"/>
  <mergeCells count="2">
    <mergeCell ref="B6:D6"/>
    <mergeCell ref="B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N50"/>
  <sheetViews>
    <sheetView workbookViewId="0"/>
  </sheetViews>
  <sheetFormatPr defaultRowHeight="15"/>
  <cols>
    <col min="1" max="1" width="2.5703125" customWidth="1"/>
    <col min="2" max="2" width="42.7109375" customWidth="1"/>
    <col min="4" max="4" width="14.5703125" customWidth="1"/>
    <col min="5" max="5" width="13" customWidth="1"/>
    <col min="6" max="6" width="29.5703125" customWidth="1"/>
  </cols>
  <sheetData>
    <row r="1" spans="1:14" ht="26.25">
      <c r="A1" s="16" t="s">
        <v>28</v>
      </c>
    </row>
    <row r="3" spans="1:14">
      <c r="E3" s="9"/>
      <c r="F3" s="9"/>
      <c r="G3" s="33"/>
      <c r="H3" s="33"/>
      <c r="I3" s="33"/>
      <c r="J3" s="12"/>
      <c r="K3" s="12"/>
      <c r="L3" s="12"/>
      <c r="M3" s="12"/>
      <c r="N3" s="12"/>
    </row>
    <row r="4" spans="1:14">
      <c r="B4" s="190" t="s">
        <v>29</v>
      </c>
      <c r="C4" s="191"/>
      <c r="D4" s="192"/>
      <c r="E4" s="27"/>
      <c r="F4" s="27"/>
      <c r="G4" s="41"/>
      <c r="H4" s="41"/>
      <c r="I4" s="33"/>
      <c r="J4" s="12"/>
      <c r="K4" s="12"/>
      <c r="L4" s="12"/>
      <c r="M4" s="12"/>
      <c r="N4" s="12"/>
    </row>
    <row r="5" spans="1:14">
      <c r="B5" s="24"/>
      <c r="C5" s="25"/>
      <c r="D5" s="26"/>
      <c r="E5" s="25"/>
      <c r="F5" s="25"/>
      <c r="G5" s="42"/>
      <c r="H5" s="42"/>
      <c r="I5" s="33"/>
      <c r="J5" s="12"/>
      <c r="K5" s="12"/>
      <c r="L5" s="12"/>
      <c r="M5" s="12"/>
      <c r="N5" s="12"/>
    </row>
    <row r="6" spans="1:14" ht="43.5" customHeight="1">
      <c r="B6" s="187" t="s">
        <v>78</v>
      </c>
      <c r="C6" s="188"/>
      <c r="D6" s="189"/>
      <c r="E6" s="28"/>
      <c r="F6" s="28"/>
      <c r="G6" s="38"/>
      <c r="H6" s="38"/>
      <c r="I6" s="12"/>
      <c r="J6" s="12"/>
      <c r="K6" s="12"/>
      <c r="L6" s="12"/>
      <c r="M6" s="12"/>
      <c r="N6" s="12"/>
    </row>
    <row r="7" spans="1:14">
      <c r="G7" s="12"/>
      <c r="H7" s="12"/>
      <c r="I7" s="12"/>
      <c r="J7" s="12"/>
      <c r="K7" s="12"/>
      <c r="L7" s="12"/>
      <c r="M7" s="12"/>
      <c r="N7" s="12"/>
    </row>
    <row r="8" spans="1:14">
      <c r="B8" s="5" t="s">
        <v>6</v>
      </c>
      <c r="C8" t="s">
        <v>7</v>
      </c>
      <c r="G8" s="12"/>
      <c r="H8" s="12"/>
      <c r="I8" s="12"/>
      <c r="J8" s="12"/>
      <c r="K8" s="12"/>
      <c r="L8" s="12"/>
      <c r="M8" s="12"/>
      <c r="N8" s="12"/>
    </row>
    <row r="9" spans="1:14">
      <c r="B9" s="6" t="s">
        <v>6</v>
      </c>
      <c r="C9" t="s">
        <v>8</v>
      </c>
      <c r="G9" s="12"/>
      <c r="H9" s="12"/>
      <c r="I9" s="12"/>
      <c r="J9" s="12"/>
      <c r="K9" s="12"/>
      <c r="L9" s="12"/>
      <c r="M9" s="12"/>
      <c r="N9" s="12"/>
    </row>
    <row r="10" spans="1:14">
      <c r="B10" s="7" t="s">
        <v>6</v>
      </c>
      <c r="C10" t="s">
        <v>9</v>
      </c>
    </row>
    <row r="12" spans="1:14">
      <c r="B12" s="1" t="s">
        <v>180</v>
      </c>
    </row>
    <row r="14" spans="1:14">
      <c r="C14" s="3" t="s">
        <v>0</v>
      </c>
      <c r="D14" s="4" t="s">
        <v>1</v>
      </c>
      <c r="F14" s="17" t="s">
        <v>31</v>
      </c>
    </row>
    <row r="15" spans="1:14">
      <c r="B15" s="13" t="s">
        <v>181</v>
      </c>
      <c r="C15" s="174">
        <v>265000</v>
      </c>
      <c r="D15" s="29" t="s">
        <v>182</v>
      </c>
      <c r="F15" s="17"/>
    </row>
    <row r="16" spans="1:14">
      <c r="B16" s="13" t="s">
        <v>183</v>
      </c>
      <c r="C16" s="174">
        <v>4500</v>
      </c>
      <c r="D16" s="29" t="s">
        <v>184</v>
      </c>
      <c r="F16" s="165" t="s">
        <v>185</v>
      </c>
    </row>
    <row r="17" spans="2:6">
      <c r="B17" s="13" t="s">
        <v>186</v>
      </c>
      <c r="C17" s="174">
        <v>250</v>
      </c>
      <c r="D17" s="2" t="s">
        <v>187</v>
      </c>
      <c r="F17" t="s">
        <v>191</v>
      </c>
    </row>
    <row r="18" spans="2:6">
      <c r="B18" s="13"/>
      <c r="C18" s="164"/>
      <c r="D18" s="29"/>
      <c r="F18" s="17"/>
    </row>
    <row r="19" spans="2:6">
      <c r="B19" s="35"/>
      <c r="C19" s="21"/>
      <c r="D19" s="2"/>
    </row>
    <row r="20" spans="2:6">
      <c r="B20" s="17"/>
      <c r="C20" s="3" t="s">
        <v>0</v>
      </c>
      <c r="D20" s="4" t="s">
        <v>1</v>
      </c>
      <c r="F20" s="17" t="s">
        <v>31</v>
      </c>
    </row>
    <row r="21" spans="2:6">
      <c r="B21" s="36" t="s">
        <v>32</v>
      </c>
      <c r="C21" s="8">
        <f>Summary!D76</f>
        <v>6.8000000000000005E-2</v>
      </c>
      <c r="D21" s="2" t="s">
        <v>2</v>
      </c>
    </row>
    <row r="22" spans="2:6">
      <c r="B22" s="36" t="s">
        <v>179</v>
      </c>
      <c r="C22" s="8">
        <f>Summary!D77</f>
        <v>9</v>
      </c>
      <c r="D22" s="2" t="s">
        <v>3</v>
      </c>
    </row>
    <row r="23" spans="2:6">
      <c r="B23" s="36" t="str">
        <f>Summary!C78</f>
        <v>Greenhouse Gas emissions Carbon offset cost:</v>
      </c>
      <c r="C23" s="8">
        <f>Summary!D78</f>
        <v>25</v>
      </c>
      <c r="D23" s="2" t="str">
        <f>Summary!E78</f>
        <v>$/tonne of CO2 equivalent</v>
      </c>
    </row>
    <row r="24" spans="2:6">
      <c r="B24" s="36"/>
      <c r="C24" s="37"/>
      <c r="D24" s="2"/>
    </row>
    <row r="25" spans="2:6">
      <c r="B25" s="1" t="s">
        <v>188</v>
      </c>
      <c r="C25" s="21"/>
      <c r="D25" s="2"/>
    </row>
    <row r="26" spans="2:6">
      <c r="B26" s="1"/>
      <c r="C26" s="21"/>
      <c r="D26" s="2"/>
    </row>
    <row r="27" spans="2:6">
      <c r="B27" s="17"/>
      <c r="C27" s="3" t="s">
        <v>0</v>
      </c>
      <c r="D27" s="4" t="s">
        <v>1</v>
      </c>
      <c r="F27" s="17" t="s">
        <v>31</v>
      </c>
    </row>
    <row r="28" spans="2:6" ht="30">
      <c r="B28" s="166" t="s">
        <v>189</v>
      </c>
      <c r="C28" s="172">
        <f>C22*C16</f>
        <v>40500</v>
      </c>
      <c r="D28" s="22" t="s">
        <v>11</v>
      </c>
      <c r="F28" s="17"/>
    </row>
    <row r="29" spans="2:6">
      <c r="B29" s="167" t="s">
        <v>37</v>
      </c>
      <c r="C29" s="172">
        <f>C17*C23</f>
        <v>6250</v>
      </c>
      <c r="D29" s="22" t="s">
        <v>11</v>
      </c>
      <c r="F29" s="17"/>
    </row>
    <row r="30" spans="2:6">
      <c r="B30" s="168" t="s">
        <v>193</v>
      </c>
      <c r="C30" s="171">
        <v>0</v>
      </c>
      <c r="D30" s="22" t="s">
        <v>11</v>
      </c>
      <c r="F30" s="17"/>
    </row>
    <row r="31" spans="2:6">
      <c r="B31" s="168" t="s">
        <v>38</v>
      </c>
      <c r="C31" s="171">
        <v>0</v>
      </c>
      <c r="D31" s="22" t="s">
        <v>11</v>
      </c>
      <c r="F31" s="17"/>
    </row>
    <row r="32" spans="2:6" ht="15.75" thickBot="1">
      <c r="B32" s="169" t="s">
        <v>190</v>
      </c>
      <c r="C32" s="173">
        <v>12000</v>
      </c>
      <c r="D32" s="170" t="s">
        <v>11</v>
      </c>
      <c r="F32" s="17"/>
    </row>
    <row r="33" spans="2:4" ht="15.75" thickTop="1">
      <c r="B33" s="13" t="s">
        <v>34</v>
      </c>
      <c r="C33" s="39">
        <f>SUM(C28:C32)</f>
        <v>58750</v>
      </c>
      <c r="D33" s="2" t="s">
        <v>11</v>
      </c>
    </row>
    <row r="37" spans="2:4">
      <c r="B37" s="190" t="s">
        <v>41</v>
      </c>
      <c r="C37" s="191"/>
      <c r="D37" s="192"/>
    </row>
    <row r="38" spans="2:4">
      <c r="B38" s="24"/>
      <c r="C38" s="25"/>
      <c r="D38" s="26"/>
    </row>
    <row r="39" spans="2:4" ht="75" customHeight="1">
      <c r="B39" s="187" t="s">
        <v>204</v>
      </c>
      <c r="C39" s="188"/>
      <c r="D39" s="189"/>
    </row>
    <row r="42" spans="2:4">
      <c r="B42" s="17"/>
    </row>
    <row r="46" spans="2:4">
      <c r="B46" s="94"/>
    </row>
    <row r="47" spans="2:4">
      <c r="B47" s="94"/>
    </row>
    <row r="48" spans="2:4">
      <c r="B48" s="94"/>
    </row>
    <row r="50" spans="2:4" ht="45" customHeight="1">
      <c r="B50" s="193"/>
      <c r="C50" s="193"/>
      <c r="D50" s="193"/>
    </row>
  </sheetData>
  <sheetProtection password="DEB7" sheet="1" objects="1" scenarios="1"/>
  <mergeCells count="5">
    <mergeCell ref="B50:D50"/>
    <mergeCell ref="B4:D4"/>
    <mergeCell ref="B6:D6"/>
    <mergeCell ref="B37:D37"/>
    <mergeCell ref="B39:D39"/>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W53"/>
  <sheetViews>
    <sheetView topLeftCell="A16" workbookViewId="0">
      <selection activeCell="C39" sqref="C39"/>
    </sheetView>
  </sheetViews>
  <sheetFormatPr defaultRowHeight="15"/>
  <cols>
    <col min="1" max="1" width="34.140625" customWidth="1"/>
    <col min="2" max="2" width="11.42578125" customWidth="1"/>
    <col min="3" max="6" width="9.7109375" bestFit="1" customWidth="1"/>
    <col min="7" max="7" width="8.7109375" bestFit="1" customWidth="1"/>
  </cols>
  <sheetData>
    <row r="1" spans="1:23" ht="26.25">
      <c r="A1" s="16" t="s">
        <v>53</v>
      </c>
    </row>
    <row r="4" spans="1:23">
      <c r="A4" t="s">
        <v>81</v>
      </c>
    </row>
    <row r="9" spans="1:23">
      <c r="A9" s="46" t="s">
        <v>42</v>
      </c>
      <c r="B9" s="47">
        <v>0</v>
      </c>
      <c r="C9" s="47">
        <v>1</v>
      </c>
      <c r="D9" s="47">
        <v>2</v>
      </c>
      <c r="E9" s="47">
        <v>3</v>
      </c>
      <c r="F9" s="47">
        <v>4</v>
      </c>
      <c r="G9" s="47">
        <v>5</v>
      </c>
      <c r="H9" s="47">
        <v>6</v>
      </c>
      <c r="I9" s="47">
        <v>7</v>
      </c>
      <c r="J9" s="47">
        <v>8</v>
      </c>
      <c r="K9" s="47">
        <v>9</v>
      </c>
      <c r="L9" s="47">
        <v>10</v>
      </c>
      <c r="M9" s="47">
        <v>11</v>
      </c>
      <c r="N9" s="47">
        <v>12</v>
      </c>
      <c r="O9" s="47">
        <v>13</v>
      </c>
      <c r="P9" s="47">
        <v>14</v>
      </c>
      <c r="Q9" s="47">
        <v>15</v>
      </c>
      <c r="R9" s="47">
        <v>16</v>
      </c>
      <c r="S9" s="47">
        <v>17</v>
      </c>
      <c r="T9" s="47">
        <v>18</v>
      </c>
      <c r="U9" s="47">
        <v>19</v>
      </c>
      <c r="V9" s="47">
        <v>20</v>
      </c>
      <c r="W9" s="48"/>
    </row>
    <row r="10" spans="1:23">
      <c r="A10" s="49"/>
      <c r="B10" s="50"/>
      <c r="C10" s="50"/>
      <c r="D10" s="50"/>
      <c r="E10" s="50"/>
      <c r="F10" s="50"/>
      <c r="G10" s="50"/>
      <c r="H10" s="50"/>
      <c r="I10" s="50"/>
      <c r="J10" s="50"/>
      <c r="K10" s="50"/>
      <c r="L10" s="50"/>
      <c r="M10" s="51"/>
      <c r="N10" s="51"/>
      <c r="O10" s="51"/>
      <c r="P10" s="51"/>
      <c r="Q10" s="51"/>
      <c r="R10" s="51"/>
      <c r="S10" s="51"/>
      <c r="T10" s="51"/>
      <c r="U10" s="51"/>
      <c r="V10" s="51"/>
      <c r="W10" s="51"/>
    </row>
    <row r="11" spans="1:23">
      <c r="A11" s="49" t="s">
        <v>43</v>
      </c>
      <c r="B11" s="50"/>
      <c r="C11" s="50"/>
      <c r="D11" s="50"/>
      <c r="E11" s="50"/>
      <c r="F11" s="50"/>
      <c r="G11" s="50"/>
      <c r="H11" s="50"/>
      <c r="I11" s="50"/>
      <c r="J11" s="50"/>
      <c r="K11" s="50"/>
      <c r="L11" s="50"/>
      <c r="M11" s="51"/>
      <c r="N11" s="51"/>
      <c r="O11" s="51"/>
      <c r="P11" s="51"/>
      <c r="Q11" s="51"/>
      <c r="R11" s="51"/>
      <c r="S11" s="51"/>
      <c r="T11" s="51"/>
      <c r="U11" s="51"/>
      <c r="V11" s="51"/>
      <c r="W11" s="51"/>
    </row>
    <row r="12" spans="1:23">
      <c r="A12" s="51" t="s">
        <v>56</v>
      </c>
      <c r="B12" s="52">
        <f>Summary!D23</f>
        <v>548700</v>
      </c>
      <c r="C12" s="52">
        <v>0</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52">
        <v>0</v>
      </c>
      <c r="V12" s="52">
        <v>0</v>
      </c>
      <c r="W12" s="51"/>
    </row>
    <row r="13" spans="1:23">
      <c r="A13" s="51"/>
      <c r="B13" s="52"/>
      <c r="C13" s="52"/>
      <c r="D13" s="52"/>
      <c r="E13" s="52"/>
      <c r="F13" s="52"/>
      <c r="G13" s="52"/>
      <c r="H13" s="52"/>
      <c r="I13" s="52"/>
      <c r="J13" s="52"/>
      <c r="K13" s="52"/>
      <c r="L13" s="52"/>
      <c r="M13" s="52"/>
      <c r="N13" s="52"/>
      <c r="O13" s="52"/>
      <c r="P13" s="52"/>
      <c r="Q13" s="52"/>
      <c r="R13" s="52"/>
      <c r="S13" s="52"/>
      <c r="T13" s="52"/>
      <c r="U13" s="52"/>
      <c r="V13" s="52"/>
      <c r="W13" s="51"/>
    </row>
    <row r="14" spans="1:23">
      <c r="A14" s="53" t="s">
        <v>44</v>
      </c>
      <c r="B14" s="52"/>
      <c r="C14" s="52"/>
      <c r="D14" s="52"/>
      <c r="E14" s="52"/>
      <c r="F14" s="52"/>
      <c r="G14" s="52"/>
      <c r="H14" s="52"/>
      <c r="I14" s="52"/>
      <c r="J14" s="52"/>
      <c r="K14" s="52"/>
      <c r="L14" s="52"/>
      <c r="M14" s="52"/>
      <c r="N14" s="52"/>
      <c r="O14" s="52"/>
      <c r="P14" s="52"/>
      <c r="Q14" s="52"/>
      <c r="R14" s="52"/>
      <c r="S14" s="52"/>
      <c r="T14" s="52"/>
      <c r="U14" s="52"/>
      <c r="V14" s="52"/>
      <c r="W14" s="51"/>
    </row>
    <row r="15" spans="1:23" ht="29.25" customHeight="1">
      <c r="A15" s="102" t="s">
        <v>82</v>
      </c>
      <c r="B15" s="80">
        <f>-Summary!D66</f>
        <v>-250000</v>
      </c>
      <c r="C15" s="52">
        <v>0</v>
      </c>
      <c r="D15" s="52">
        <v>0</v>
      </c>
      <c r="E15" s="52">
        <v>0</v>
      </c>
      <c r="F15" s="52">
        <v>0</v>
      </c>
      <c r="G15" s="52">
        <v>0</v>
      </c>
      <c r="H15" s="52">
        <v>0</v>
      </c>
      <c r="I15" s="52">
        <v>0</v>
      </c>
      <c r="J15" s="52">
        <v>0</v>
      </c>
      <c r="K15" s="52">
        <v>0</v>
      </c>
      <c r="L15" s="52">
        <v>0</v>
      </c>
      <c r="M15" s="52">
        <v>0</v>
      </c>
      <c r="N15" s="52">
        <v>0</v>
      </c>
      <c r="O15" s="52">
        <v>0</v>
      </c>
      <c r="P15" s="52">
        <v>0</v>
      </c>
      <c r="Q15" s="52">
        <v>0</v>
      </c>
      <c r="R15" s="52">
        <v>0</v>
      </c>
      <c r="S15" s="52">
        <v>0</v>
      </c>
      <c r="T15" s="52">
        <v>0</v>
      </c>
      <c r="U15" s="52">
        <v>0</v>
      </c>
      <c r="V15" s="52">
        <v>0</v>
      </c>
      <c r="W15" s="51"/>
    </row>
    <row r="16" spans="1:23">
      <c r="A16" s="49"/>
      <c r="B16" s="52"/>
      <c r="C16" s="52"/>
      <c r="D16" s="52"/>
      <c r="E16" s="52"/>
      <c r="F16" s="52"/>
      <c r="G16" s="52"/>
      <c r="H16" s="52"/>
      <c r="I16" s="52"/>
      <c r="J16" s="52"/>
      <c r="K16" s="52"/>
      <c r="L16" s="52"/>
      <c r="M16" s="52"/>
      <c r="N16" s="52"/>
      <c r="O16" s="52"/>
      <c r="P16" s="52"/>
      <c r="Q16" s="52"/>
      <c r="R16" s="52"/>
      <c r="S16" s="52"/>
      <c r="T16" s="52"/>
      <c r="U16" s="52"/>
      <c r="V16" s="52"/>
      <c r="W16" s="51"/>
    </row>
    <row r="17" spans="1:23">
      <c r="A17" s="55" t="s">
        <v>45</v>
      </c>
      <c r="B17" s="56"/>
      <c r="C17" s="56"/>
      <c r="D17" s="56"/>
      <c r="E17" s="56"/>
      <c r="F17" s="56"/>
      <c r="G17" s="56"/>
      <c r="H17" s="56"/>
      <c r="I17" s="56"/>
      <c r="J17" s="56"/>
      <c r="K17" s="56"/>
      <c r="L17" s="56"/>
      <c r="M17" s="56"/>
      <c r="N17" s="56"/>
      <c r="O17" s="56"/>
      <c r="P17" s="56"/>
      <c r="Q17" s="56"/>
      <c r="R17" s="56"/>
      <c r="S17" s="56"/>
      <c r="T17" s="56"/>
      <c r="U17" s="56"/>
      <c r="V17" s="56"/>
      <c r="W17" s="51"/>
    </row>
    <row r="18" spans="1:23" ht="15.75" thickBot="1">
      <c r="A18" s="57" t="s">
        <v>83</v>
      </c>
      <c r="B18" s="81">
        <v>0</v>
      </c>
      <c r="C18" s="58">
        <f>Summary!D27</f>
        <v>10663.05</v>
      </c>
      <c r="D18" s="58">
        <f>C18*(1+Summary!$D$80)</f>
        <v>10876.311</v>
      </c>
      <c r="E18" s="58">
        <f>D18*(1+Summary!$D$80)</f>
        <v>11093.837219999999</v>
      </c>
      <c r="F18" s="58">
        <f>E18*(1+Summary!$D$80)</f>
        <v>11315.7139644</v>
      </c>
      <c r="G18" s="58">
        <f>F18*(1+Summary!$D$80)</f>
        <v>11542.028243688001</v>
      </c>
      <c r="H18" s="58">
        <f>G18*(1+Summary!$D$80)</f>
        <v>11772.868808561761</v>
      </c>
      <c r="I18" s="58">
        <f>H18*(1+Summary!$D$80)</f>
        <v>12008.326184732998</v>
      </c>
      <c r="J18" s="58">
        <f>I18*(1+Summary!$D$80)</f>
        <v>12248.492708427659</v>
      </c>
      <c r="K18" s="58">
        <f>J18*(1+Summary!$D$80)</f>
        <v>12493.462562596213</v>
      </c>
      <c r="L18" s="58">
        <f>K18*(1+Summary!$D$80)</f>
        <v>12743.331813848137</v>
      </c>
      <c r="M18" s="58">
        <f>L18*(1+Summary!$D$80)</f>
        <v>12998.198450125101</v>
      </c>
      <c r="N18" s="58">
        <f>M18*(1+Summary!$D$80)</f>
        <v>13258.162419127602</v>
      </c>
      <c r="O18" s="58">
        <f>N18*(1+Summary!$D$80)</f>
        <v>13523.325667510155</v>
      </c>
      <c r="P18" s="58">
        <f>O18*(1+Summary!$D$80)</f>
        <v>13793.792180860359</v>
      </c>
      <c r="Q18" s="58">
        <f>P18*(1+Summary!$D$80)</f>
        <v>14069.668024477565</v>
      </c>
      <c r="R18" s="58">
        <f>Q18*(1+Summary!$D$80)</f>
        <v>14351.061384967117</v>
      </c>
      <c r="S18" s="58">
        <f>R18*(1+Summary!$D$80)</f>
        <v>14638.08261266646</v>
      </c>
      <c r="T18" s="58">
        <f>S18*(1+Summary!$D$80)</f>
        <v>14930.84426491979</v>
      </c>
      <c r="U18" s="58">
        <f>T18*(1+Summary!$D$80)</f>
        <v>15229.461150218185</v>
      </c>
      <c r="V18" s="58">
        <f>U18*(1+Summary!$D$80)</f>
        <v>15534.05037322255</v>
      </c>
      <c r="W18" s="51"/>
    </row>
    <row r="19" spans="1:23" ht="15.75" thickTop="1">
      <c r="A19" s="49" t="s">
        <v>46</v>
      </c>
      <c r="B19" s="59">
        <f t="shared" ref="B19:V19" si="0">SUM(B12:B18)</f>
        <v>298700</v>
      </c>
      <c r="C19" s="59">
        <f t="shared" si="0"/>
        <v>10663.05</v>
      </c>
      <c r="D19" s="59">
        <f t="shared" si="0"/>
        <v>10876.311</v>
      </c>
      <c r="E19" s="59">
        <f t="shared" si="0"/>
        <v>11093.837219999999</v>
      </c>
      <c r="F19" s="59">
        <f t="shared" si="0"/>
        <v>11315.7139644</v>
      </c>
      <c r="G19" s="59">
        <f t="shared" si="0"/>
        <v>11542.028243688001</v>
      </c>
      <c r="H19" s="59">
        <f t="shared" si="0"/>
        <v>11772.868808561761</v>
      </c>
      <c r="I19" s="59">
        <f t="shared" si="0"/>
        <v>12008.326184732998</v>
      </c>
      <c r="J19" s="59">
        <f t="shared" si="0"/>
        <v>12248.492708427659</v>
      </c>
      <c r="K19" s="59">
        <f t="shared" si="0"/>
        <v>12493.462562596213</v>
      </c>
      <c r="L19" s="59">
        <f t="shared" si="0"/>
        <v>12743.331813848137</v>
      </c>
      <c r="M19" s="59">
        <f t="shared" si="0"/>
        <v>12998.198450125101</v>
      </c>
      <c r="N19" s="59">
        <f t="shared" si="0"/>
        <v>13258.162419127602</v>
      </c>
      <c r="O19" s="59">
        <f t="shared" si="0"/>
        <v>13523.325667510155</v>
      </c>
      <c r="P19" s="59">
        <f t="shared" si="0"/>
        <v>13793.792180860359</v>
      </c>
      <c r="Q19" s="59">
        <f t="shared" si="0"/>
        <v>14069.668024477565</v>
      </c>
      <c r="R19" s="59">
        <f t="shared" si="0"/>
        <v>14351.061384967117</v>
      </c>
      <c r="S19" s="59">
        <f t="shared" si="0"/>
        <v>14638.08261266646</v>
      </c>
      <c r="T19" s="59">
        <f t="shared" si="0"/>
        <v>14930.84426491979</v>
      </c>
      <c r="U19" s="59">
        <f t="shared" si="0"/>
        <v>15229.461150218185</v>
      </c>
      <c r="V19" s="59">
        <f t="shared" si="0"/>
        <v>15534.05037322255</v>
      </c>
      <c r="W19" s="51"/>
    </row>
    <row r="20" spans="1:23">
      <c r="A20" s="49"/>
      <c r="B20" s="60"/>
      <c r="C20" s="60"/>
      <c r="D20" s="60"/>
      <c r="E20" s="60"/>
      <c r="F20" s="60"/>
      <c r="G20" s="60"/>
      <c r="H20" s="60"/>
      <c r="I20" s="60"/>
      <c r="J20" s="60"/>
      <c r="K20" s="60"/>
      <c r="L20" s="60"/>
      <c r="M20" s="51"/>
      <c r="N20" s="51"/>
      <c r="O20" s="51"/>
      <c r="P20" s="51"/>
      <c r="Q20" s="51"/>
      <c r="R20" s="51"/>
      <c r="S20" s="51"/>
      <c r="T20" s="51"/>
      <c r="U20" s="51"/>
      <c r="V20" s="51"/>
      <c r="W20" s="51"/>
    </row>
    <row r="21" spans="1:23">
      <c r="A21" s="49"/>
      <c r="B21" s="60"/>
      <c r="C21" s="60"/>
      <c r="D21" s="60"/>
      <c r="E21" s="60"/>
      <c r="F21" s="60"/>
      <c r="G21" s="60"/>
      <c r="H21" s="60"/>
      <c r="I21" s="60"/>
      <c r="J21" s="60"/>
      <c r="K21" s="60"/>
      <c r="L21" s="60"/>
      <c r="M21" s="51"/>
      <c r="N21" s="51"/>
      <c r="O21" s="51"/>
      <c r="P21" s="51"/>
      <c r="Q21" s="51"/>
      <c r="R21" s="51"/>
      <c r="S21" s="51"/>
      <c r="T21" s="51"/>
      <c r="U21" s="51"/>
      <c r="V21" s="51"/>
      <c r="W21" s="51"/>
    </row>
    <row r="22" spans="1:23">
      <c r="A22" s="49"/>
      <c r="B22" s="60"/>
      <c r="C22" s="60"/>
      <c r="D22" s="60"/>
      <c r="E22" s="60"/>
      <c r="F22" s="60"/>
      <c r="G22" s="60"/>
      <c r="H22" s="60"/>
      <c r="I22" s="60"/>
      <c r="J22" s="60"/>
      <c r="K22" s="60"/>
      <c r="L22" s="60"/>
      <c r="M22" s="51"/>
      <c r="N22" s="51"/>
      <c r="O22" s="51"/>
      <c r="P22" s="51"/>
      <c r="Q22" s="51"/>
      <c r="R22" s="51"/>
      <c r="S22" s="51"/>
      <c r="T22" s="51"/>
      <c r="U22" s="51"/>
      <c r="V22" s="51"/>
      <c r="W22" s="51"/>
    </row>
    <row r="23" spans="1:23">
      <c r="A23" s="46" t="s">
        <v>47</v>
      </c>
      <c r="B23" s="47">
        <v>0</v>
      </c>
      <c r="C23" s="47">
        <v>1</v>
      </c>
      <c r="D23" s="47">
        <v>2</v>
      </c>
      <c r="E23" s="47">
        <v>3</v>
      </c>
      <c r="F23" s="47">
        <v>4</v>
      </c>
      <c r="G23" s="47">
        <v>5</v>
      </c>
      <c r="H23" s="47">
        <v>6</v>
      </c>
      <c r="I23" s="47">
        <v>7</v>
      </c>
      <c r="J23" s="47">
        <v>8</v>
      </c>
      <c r="K23" s="47">
        <v>9</v>
      </c>
      <c r="L23" s="47">
        <v>10</v>
      </c>
      <c r="M23" s="47">
        <v>11</v>
      </c>
      <c r="N23" s="47">
        <v>12</v>
      </c>
      <c r="O23" s="47">
        <v>13</v>
      </c>
      <c r="P23" s="47">
        <v>14</v>
      </c>
      <c r="Q23" s="47">
        <v>15</v>
      </c>
      <c r="R23" s="47">
        <v>16</v>
      </c>
      <c r="S23" s="47">
        <v>17</v>
      </c>
      <c r="T23" s="47">
        <v>18</v>
      </c>
      <c r="U23" s="47">
        <v>19</v>
      </c>
      <c r="V23" s="47">
        <v>20</v>
      </c>
      <c r="W23" s="48"/>
    </row>
    <row r="24" spans="1:23">
      <c r="A24" s="49"/>
      <c r="B24" s="50"/>
      <c r="C24" s="50"/>
      <c r="D24" s="50"/>
      <c r="E24" s="50"/>
      <c r="F24" s="50"/>
      <c r="G24" s="50"/>
      <c r="H24" s="50"/>
      <c r="I24" s="50"/>
      <c r="J24" s="50"/>
      <c r="K24" s="50"/>
      <c r="L24" s="50"/>
      <c r="M24" s="50"/>
      <c r="N24" s="50"/>
      <c r="O24" s="50"/>
      <c r="P24" s="50"/>
      <c r="Q24" s="50"/>
      <c r="R24" s="50"/>
      <c r="S24" s="50"/>
      <c r="T24" s="50"/>
      <c r="U24" s="50"/>
      <c r="V24" s="50"/>
      <c r="W24" s="48"/>
    </row>
    <row r="25" spans="1:23" ht="15.75" thickBot="1">
      <c r="A25" s="43" t="s">
        <v>192</v>
      </c>
      <c r="B25" s="83">
        <v>0</v>
      </c>
      <c r="C25" s="84">
        <f>Summary!D43</f>
        <v>58750</v>
      </c>
      <c r="D25" s="84">
        <f>C25*(1+Summary!$D$80)</f>
        <v>59925</v>
      </c>
      <c r="E25" s="84">
        <f>D25*(1+Summary!$D$80)</f>
        <v>61123.5</v>
      </c>
      <c r="F25" s="84">
        <f>E25*(1+Summary!$D$80)</f>
        <v>62345.97</v>
      </c>
      <c r="G25" s="84">
        <f>F25*(1+Summary!$D$80)</f>
        <v>63592.8894</v>
      </c>
      <c r="H25" s="84">
        <f>G25*(1+Summary!$D$80)</f>
        <v>64864.747188000001</v>
      </c>
      <c r="I25" s="84">
        <f>H25*(1+Summary!$D$80)</f>
        <v>66162.042131759998</v>
      </c>
      <c r="J25" s="84">
        <f>I25*(1+Summary!$D$80)</f>
        <v>67485.282974395202</v>
      </c>
      <c r="K25" s="84">
        <f>J25*(1+Summary!$D$80)</f>
        <v>68834.988633883113</v>
      </c>
      <c r="L25" s="84">
        <f>K25*(1+Summary!$D$80)</f>
        <v>70211.688406560774</v>
      </c>
      <c r="M25" s="84">
        <f>L25*(1+Summary!$D$80)</f>
        <v>71615.922174691994</v>
      </c>
      <c r="N25" s="84">
        <f>M25*(1+Summary!$D$80)</f>
        <v>73048.240618185839</v>
      </c>
      <c r="O25" s="84">
        <f>N25*(1+Summary!$D$80)</f>
        <v>74509.205430549555</v>
      </c>
      <c r="P25" s="84">
        <f>O25*(1+Summary!$D$80)</f>
        <v>75999.389539160547</v>
      </c>
      <c r="Q25" s="84">
        <f>P25*(1+Summary!$D$80)</f>
        <v>77519.37732994376</v>
      </c>
      <c r="R25" s="84">
        <f>Q25*(1+Summary!$D$80)</f>
        <v>79069.764876542642</v>
      </c>
      <c r="S25" s="84">
        <f>R25*(1+Summary!$D$80)</f>
        <v>80651.160174073491</v>
      </c>
      <c r="T25" s="84">
        <f>S25*(1+Summary!$D$80)</f>
        <v>82264.18337755496</v>
      </c>
      <c r="U25" s="84">
        <f>T25*(1+Summary!$D$80)</f>
        <v>83909.467045106067</v>
      </c>
      <c r="V25" s="84">
        <f>U25*(1+Summary!$D$80)</f>
        <v>85587.656386008195</v>
      </c>
      <c r="W25" s="51"/>
    </row>
    <row r="26" spans="1:23" ht="15.75" thickTop="1">
      <c r="A26" s="49" t="s">
        <v>48</v>
      </c>
      <c r="B26" s="82">
        <v>0</v>
      </c>
      <c r="C26" s="59">
        <f t="shared" ref="C26:V26" si="1">SUM(C25:C25)</f>
        <v>58750</v>
      </c>
      <c r="D26" s="59">
        <f t="shared" si="1"/>
        <v>59925</v>
      </c>
      <c r="E26" s="59">
        <f t="shared" si="1"/>
        <v>61123.5</v>
      </c>
      <c r="F26" s="59">
        <f t="shared" si="1"/>
        <v>62345.97</v>
      </c>
      <c r="G26" s="59">
        <f t="shared" si="1"/>
        <v>63592.8894</v>
      </c>
      <c r="H26" s="59">
        <f t="shared" si="1"/>
        <v>64864.747188000001</v>
      </c>
      <c r="I26" s="59">
        <f t="shared" si="1"/>
        <v>66162.042131759998</v>
      </c>
      <c r="J26" s="59">
        <f t="shared" si="1"/>
        <v>67485.282974395202</v>
      </c>
      <c r="K26" s="59">
        <f t="shared" si="1"/>
        <v>68834.988633883113</v>
      </c>
      <c r="L26" s="59">
        <f t="shared" si="1"/>
        <v>70211.688406560774</v>
      </c>
      <c r="M26" s="59">
        <f t="shared" si="1"/>
        <v>71615.922174691994</v>
      </c>
      <c r="N26" s="59">
        <f t="shared" si="1"/>
        <v>73048.240618185839</v>
      </c>
      <c r="O26" s="59">
        <f t="shared" si="1"/>
        <v>74509.205430549555</v>
      </c>
      <c r="P26" s="59">
        <f t="shared" si="1"/>
        <v>75999.389539160547</v>
      </c>
      <c r="Q26" s="59">
        <f t="shared" si="1"/>
        <v>77519.37732994376</v>
      </c>
      <c r="R26" s="59">
        <f t="shared" si="1"/>
        <v>79069.764876542642</v>
      </c>
      <c r="S26" s="59">
        <f t="shared" si="1"/>
        <v>80651.160174073491</v>
      </c>
      <c r="T26" s="59">
        <f t="shared" si="1"/>
        <v>82264.18337755496</v>
      </c>
      <c r="U26" s="59">
        <f t="shared" si="1"/>
        <v>83909.467045106067</v>
      </c>
      <c r="V26" s="59">
        <f t="shared" si="1"/>
        <v>85587.656386008195</v>
      </c>
      <c r="W26" s="51"/>
    </row>
    <row r="27" spans="1:23">
      <c r="A27" s="49"/>
      <c r="B27" s="61"/>
      <c r="C27" s="61"/>
      <c r="D27" s="61"/>
      <c r="E27" s="61"/>
      <c r="F27" s="61"/>
      <c r="G27" s="61"/>
      <c r="H27" s="61"/>
      <c r="I27" s="61"/>
      <c r="J27" s="61"/>
      <c r="K27" s="61"/>
      <c r="L27" s="61"/>
      <c r="M27" s="51"/>
      <c r="N27" s="51"/>
      <c r="O27" s="51"/>
      <c r="P27" s="51"/>
      <c r="Q27" s="51"/>
      <c r="R27" s="51"/>
      <c r="S27" s="51"/>
      <c r="T27" s="51"/>
      <c r="U27" s="51"/>
      <c r="V27" s="51"/>
      <c r="W27" s="51"/>
    </row>
    <row r="28" spans="1:23">
      <c r="A28" s="49"/>
      <c r="B28" s="61"/>
      <c r="C28" s="61"/>
      <c r="D28" s="61"/>
      <c r="E28" s="61"/>
      <c r="F28" s="61"/>
      <c r="G28" s="61"/>
      <c r="H28" s="61"/>
      <c r="I28" s="61"/>
      <c r="J28" s="61"/>
      <c r="K28" s="61"/>
      <c r="L28" s="61"/>
      <c r="M28" s="51"/>
      <c r="N28" s="51"/>
      <c r="O28" s="51"/>
      <c r="P28" s="51"/>
      <c r="Q28" s="51"/>
      <c r="R28" s="51"/>
      <c r="S28" s="51"/>
      <c r="T28" s="51"/>
      <c r="U28" s="51"/>
      <c r="V28" s="51"/>
      <c r="W28" s="51"/>
    </row>
    <row r="29" spans="1:23">
      <c r="A29" s="49"/>
      <c r="B29" s="61"/>
      <c r="C29" s="61"/>
      <c r="D29" s="61"/>
      <c r="E29" s="61"/>
      <c r="F29" s="61"/>
      <c r="G29" s="61"/>
      <c r="H29" s="61"/>
      <c r="I29" s="61"/>
      <c r="J29" s="61"/>
      <c r="K29" s="61"/>
      <c r="L29" s="61"/>
      <c r="M29" s="51"/>
      <c r="N29" s="51"/>
      <c r="O29" s="51"/>
      <c r="P29" s="51"/>
      <c r="Q29" s="51"/>
      <c r="R29" s="51"/>
      <c r="S29" s="51"/>
      <c r="T29" s="51"/>
      <c r="U29" s="51"/>
      <c r="V29" s="51"/>
      <c r="W29" s="51"/>
    </row>
    <row r="30" spans="1:23">
      <c r="A30" s="46" t="s">
        <v>49</v>
      </c>
      <c r="B30" s="47">
        <v>0</v>
      </c>
      <c r="C30" s="47">
        <v>1</v>
      </c>
      <c r="D30" s="47">
        <v>2</v>
      </c>
      <c r="E30" s="47">
        <v>3</v>
      </c>
      <c r="F30" s="47">
        <v>4</v>
      </c>
      <c r="G30" s="47">
        <v>5</v>
      </c>
      <c r="H30" s="47">
        <v>6</v>
      </c>
      <c r="I30" s="47">
        <v>7</v>
      </c>
      <c r="J30" s="47">
        <v>8</v>
      </c>
      <c r="K30" s="47">
        <v>9</v>
      </c>
      <c r="L30" s="47">
        <v>10</v>
      </c>
      <c r="M30" s="47">
        <v>11</v>
      </c>
      <c r="N30" s="47">
        <v>12</v>
      </c>
      <c r="O30" s="47">
        <v>13</v>
      </c>
      <c r="P30" s="47">
        <v>14</v>
      </c>
      <c r="Q30" s="47">
        <v>15</v>
      </c>
      <c r="R30" s="47">
        <v>16</v>
      </c>
      <c r="S30" s="47">
        <v>17</v>
      </c>
      <c r="T30" s="47">
        <v>18</v>
      </c>
      <c r="U30" s="47">
        <v>19</v>
      </c>
      <c r="V30" s="47">
        <v>20</v>
      </c>
      <c r="W30" s="48"/>
    </row>
    <row r="31" spans="1:23">
      <c r="A31" s="49"/>
      <c r="B31" s="50"/>
      <c r="C31" s="50"/>
      <c r="D31" s="50"/>
      <c r="E31" s="50"/>
      <c r="F31" s="50"/>
      <c r="G31" s="50"/>
      <c r="H31" s="50"/>
      <c r="I31" s="50"/>
      <c r="J31" s="50"/>
      <c r="K31" s="50"/>
      <c r="L31" s="50"/>
      <c r="M31" s="51"/>
      <c r="N31" s="51"/>
      <c r="O31" s="51"/>
      <c r="P31" s="51"/>
      <c r="Q31" s="51"/>
      <c r="R31" s="51"/>
      <c r="S31" s="51"/>
      <c r="T31" s="51"/>
      <c r="U31" s="51"/>
      <c r="V31" s="51"/>
      <c r="W31" s="51"/>
    </row>
    <row r="32" spans="1:23">
      <c r="A32" s="54" t="s">
        <v>50</v>
      </c>
      <c r="B32" s="62">
        <f t="shared" ref="B32:V32" si="2">B26-B19</f>
        <v>-298700</v>
      </c>
      <c r="C32" s="62">
        <f t="shared" si="2"/>
        <v>48086.95</v>
      </c>
      <c r="D32" s="62">
        <f t="shared" si="2"/>
        <v>49048.688999999998</v>
      </c>
      <c r="E32" s="62">
        <f t="shared" si="2"/>
        <v>50029.662779999999</v>
      </c>
      <c r="F32" s="62">
        <f t="shared" si="2"/>
        <v>51030.256035600003</v>
      </c>
      <c r="G32" s="62">
        <f t="shared" si="2"/>
        <v>52050.861156311999</v>
      </c>
      <c r="H32" s="62">
        <f t="shared" si="2"/>
        <v>53091.87837943824</v>
      </c>
      <c r="I32" s="62">
        <f t="shared" si="2"/>
        <v>54153.715947026998</v>
      </c>
      <c r="J32" s="62">
        <f t="shared" si="2"/>
        <v>55236.790265967546</v>
      </c>
      <c r="K32" s="62">
        <f t="shared" si="2"/>
        <v>56341.526071286899</v>
      </c>
      <c r="L32" s="62">
        <f t="shared" si="2"/>
        <v>57468.356592712633</v>
      </c>
      <c r="M32" s="62">
        <f t="shared" si="2"/>
        <v>58617.723724566895</v>
      </c>
      <c r="N32" s="62">
        <f t="shared" si="2"/>
        <v>59790.078199058233</v>
      </c>
      <c r="O32" s="62">
        <f t="shared" si="2"/>
        <v>60985.879763039396</v>
      </c>
      <c r="P32" s="62">
        <f t="shared" si="2"/>
        <v>62205.597358300191</v>
      </c>
      <c r="Q32" s="62">
        <f t="shared" si="2"/>
        <v>63449.709305466196</v>
      </c>
      <c r="R32" s="62">
        <f t="shared" si="2"/>
        <v>64718.703491575521</v>
      </c>
      <c r="S32" s="62">
        <f t="shared" si="2"/>
        <v>66013.07756140703</v>
      </c>
      <c r="T32" s="62">
        <f t="shared" si="2"/>
        <v>67333.339112635178</v>
      </c>
      <c r="U32" s="62">
        <f t="shared" si="2"/>
        <v>68680.005894887887</v>
      </c>
      <c r="V32" s="62">
        <f t="shared" si="2"/>
        <v>70053.606012785647</v>
      </c>
      <c r="W32" s="51"/>
    </row>
    <row r="33" spans="1:23">
      <c r="A33" s="54" t="s">
        <v>51</v>
      </c>
      <c r="B33" s="62">
        <f>+B32</f>
        <v>-298700</v>
      </c>
      <c r="C33" s="62">
        <f t="shared" ref="C33:V33" si="3">+B33+C32</f>
        <v>-250613.05</v>
      </c>
      <c r="D33" s="62">
        <f t="shared" si="3"/>
        <v>-201564.36099999998</v>
      </c>
      <c r="E33" s="62">
        <f t="shared" si="3"/>
        <v>-151534.69821999996</v>
      </c>
      <c r="F33" s="62">
        <f t="shared" si="3"/>
        <v>-100504.44218439996</v>
      </c>
      <c r="G33" s="62">
        <f t="shared" si="3"/>
        <v>-48453.58102808796</v>
      </c>
      <c r="H33" s="62">
        <f t="shared" si="3"/>
        <v>4638.2973513502802</v>
      </c>
      <c r="I33" s="62">
        <f t="shared" si="3"/>
        <v>58792.013298377278</v>
      </c>
      <c r="J33" s="62">
        <f t="shared" si="3"/>
        <v>114028.80356434482</v>
      </c>
      <c r="K33" s="62">
        <f t="shared" si="3"/>
        <v>170370.32963563173</v>
      </c>
      <c r="L33" s="62">
        <f t="shared" si="3"/>
        <v>227838.68622834436</v>
      </c>
      <c r="M33" s="62">
        <f t="shared" si="3"/>
        <v>286456.40995291126</v>
      </c>
      <c r="N33" s="62">
        <f t="shared" si="3"/>
        <v>346246.4881519695</v>
      </c>
      <c r="O33" s="62">
        <f t="shared" si="3"/>
        <v>407232.36791500892</v>
      </c>
      <c r="P33" s="62">
        <f t="shared" si="3"/>
        <v>469437.96527330909</v>
      </c>
      <c r="Q33" s="62">
        <f t="shared" si="3"/>
        <v>532887.6745787753</v>
      </c>
      <c r="R33" s="62">
        <f t="shared" si="3"/>
        <v>597606.37807035085</v>
      </c>
      <c r="S33" s="62">
        <f t="shared" si="3"/>
        <v>663619.45563175785</v>
      </c>
      <c r="T33" s="62">
        <f t="shared" si="3"/>
        <v>730952.79474439309</v>
      </c>
      <c r="U33" s="62">
        <f t="shared" si="3"/>
        <v>799632.80063928093</v>
      </c>
      <c r="V33" s="62">
        <f t="shared" si="3"/>
        <v>869686.40665206662</v>
      </c>
      <c r="W33" s="51"/>
    </row>
    <row r="34" spans="1:23">
      <c r="A34" s="49"/>
      <c r="B34" s="60"/>
      <c r="C34" s="60"/>
      <c r="D34" s="60"/>
      <c r="E34" s="60"/>
      <c r="F34" s="60"/>
      <c r="G34" s="60"/>
      <c r="H34" s="60"/>
      <c r="I34" s="60"/>
      <c r="J34" s="60"/>
      <c r="K34" s="60"/>
      <c r="L34" s="60"/>
      <c r="M34" s="51"/>
      <c r="N34" s="51"/>
      <c r="O34" s="51"/>
      <c r="P34" s="51"/>
      <c r="Q34" s="51"/>
      <c r="R34" s="51"/>
      <c r="S34" s="51"/>
      <c r="T34" s="51"/>
      <c r="U34" s="51"/>
      <c r="V34" s="51"/>
      <c r="W34" s="51"/>
    </row>
    <row r="35" spans="1:23" ht="15.75" thickBot="1">
      <c r="A35" s="63" t="s">
        <v>49</v>
      </c>
      <c r="B35" s="64">
        <v>0</v>
      </c>
      <c r="C35" s="64">
        <v>1</v>
      </c>
      <c r="D35" s="64">
        <v>2</v>
      </c>
      <c r="E35" s="64">
        <v>3</v>
      </c>
      <c r="F35" s="64">
        <v>4</v>
      </c>
      <c r="G35" s="64">
        <v>5</v>
      </c>
      <c r="H35" s="64">
        <v>6</v>
      </c>
      <c r="I35" s="64">
        <v>7</v>
      </c>
      <c r="J35" s="64">
        <v>8</v>
      </c>
      <c r="K35" s="64">
        <v>9</v>
      </c>
      <c r="L35" s="64">
        <v>10</v>
      </c>
      <c r="M35" s="64">
        <v>11</v>
      </c>
      <c r="N35" s="64">
        <v>12</v>
      </c>
      <c r="O35" s="64">
        <v>13</v>
      </c>
      <c r="P35" s="64">
        <v>14</v>
      </c>
      <c r="Q35" s="64">
        <v>15</v>
      </c>
      <c r="R35" s="64">
        <v>16</v>
      </c>
      <c r="S35" s="64">
        <v>17</v>
      </c>
      <c r="T35" s="64">
        <v>18</v>
      </c>
      <c r="U35" s="64">
        <v>19</v>
      </c>
      <c r="V35" s="64">
        <v>20</v>
      </c>
      <c r="W35" s="48"/>
    </row>
    <row r="36" spans="1:23" ht="15.75" thickTop="1">
      <c r="A36" s="49" t="s">
        <v>52</v>
      </c>
      <c r="B36" s="65">
        <f>B32*(1+'[1]General Assumptions'!$B$9)^-B9</f>
        <v>-298700</v>
      </c>
      <c r="C36" s="65">
        <f>C32*(1+Summary!$D$83)^-C9</f>
        <v>45365.047169811311</v>
      </c>
      <c r="D36" s="65">
        <f>D32*(1+Summary!$D$83)^-D9</f>
        <v>43653.158597365604</v>
      </c>
      <c r="E36" s="65">
        <f>E32*(1+Summary!$D$83)^-E9</f>
        <v>42005.869593691423</v>
      </c>
      <c r="F36" s="65">
        <f>F32*(1+Summary!$D$83)^-F9</f>
        <v>40420.74243921251</v>
      </c>
      <c r="G36" s="65">
        <f>G32*(1+Summary!$D$83)^-G9</f>
        <v>38895.431403770519</v>
      </c>
      <c r="H36" s="65">
        <f>H32*(1+Summary!$D$83)^-H9</f>
        <v>37427.679275326343</v>
      </c>
      <c r="I36" s="65">
        <f>I32*(1+Summary!$D$83)^-I9</f>
        <v>36015.314019653641</v>
      </c>
      <c r="J36" s="65">
        <f>J32*(1+Summary!$D$83)^-J9</f>
        <v>34656.245566081816</v>
      </c>
      <c r="K36" s="65">
        <f>K32*(1+Summary!$D$83)^-K9</f>
        <v>33348.462714531561</v>
      </c>
      <c r="L36" s="65">
        <f>L32*(1+Summary!$D$83)^-L9</f>
        <v>32090.030159266214</v>
      </c>
      <c r="M36" s="65">
        <f>M32*(1+Summary!$D$83)^-M9</f>
        <v>30879.085624954281</v>
      </c>
      <c r="N36" s="65">
        <f>N32*(1+Summary!$D$83)^-N9</f>
        <v>29713.837110805063</v>
      </c>
      <c r="O36" s="65">
        <f>O32*(1+Summary!$D$83)^-O9</f>
        <v>28592.560238699207</v>
      </c>
      <c r="P36" s="65">
        <f>P32*(1+Summary!$D$83)^-P9</f>
        <v>27513.595701389808</v>
      </c>
      <c r="Q36" s="65">
        <f>Q32*(1+Summary!$D$83)^-Q9</f>
        <v>26475.346806997735</v>
      </c>
      <c r="R36" s="65">
        <f>R32*(1+Summary!$D$83)^-R9</f>
        <v>25476.277116167639</v>
      </c>
      <c r="S36" s="65">
        <f>S32*(1+Summary!$D$83)^-S9</f>
        <v>24514.908168387723</v>
      </c>
      <c r="T36" s="65">
        <f>T32*(1+Summary!$D$83)^-T9</f>
        <v>23589.817294108943</v>
      </c>
      <c r="U36" s="65">
        <f>U32*(1+Summary!$D$83)^-U9</f>
        <v>22699.635509425585</v>
      </c>
      <c r="V36" s="65">
        <f>V32*(1+Summary!$D$83)^-V9</f>
        <v>21843.045490201981</v>
      </c>
      <c r="W36" s="51"/>
    </row>
    <row r="37" spans="1:23" ht="39">
      <c r="A37" s="91" t="s">
        <v>84</v>
      </c>
      <c r="B37" s="65">
        <f>IF(B35&lt;=Summary!$D$54,B36,0)</f>
        <v>-298700</v>
      </c>
      <c r="C37" s="67">
        <f>IF(C35&lt;=Summary!$D$54,C36,0)</f>
        <v>45365.047169811311</v>
      </c>
      <c r="D37" s="67">
        <f>IF(D35&lt;=Summary!$D$54,D36,0)</f>
        <v>43653.158597365604</v>
      </c>
      <c r="E37" s="67">
        <f>IF(E35&lt;=Summary!$D$54,E36,0)</f>
        <v>42005.869593691423</v>
      </c>
      <c r="F37" s="67">
        <f>IF(F35&lt;=Summary!$D$54,F36,0)</f>
        <v>40420.74243921251</v>
      </c>
      <c r="G37" s="67">
        <f>IF(G35&lt;=Summary!$D$54,G36,0)</f>
        <v>38895.431403770519</v>
      </c>
      <c r="H37" s="67">
        <f>IF(H35&lt;=Summary!$D$54,H36,0)</f>
        <v>37427.679275326343</v>
      </c>
      <c r="I37" s="67">
        <f>IF(I35&lt;=Summary!$D$54,I36,0)</f>
        <v>36015.314019653641</v>
      </c>
      <c r="J37" s="67">
        <f>IF(J35&lt;=Summary!$D$54,J36,0)</f>
        <v>34656.245566081816</v>
      </c>
      <c r="K37" s="67">
        <f>IF(K35&lt;=Summary!$D$54,K36,0)</f>
        <v>33348.462714531561</v>
      </c>
      <c r="L37" s="67">
        <f>IF(L35&lt;=Summary!$D$54,L36,0)</f>
        <v>32090.030159266214</v>
      </c>
      <c r="M37" s="67">
        <f>IF(M35&lt;=Summary!$D$54,M36,0)</f>
        <v>30879.085624954281</v>
      </c>
      <c r="N37" s="67">
        <f>IF(N35&lt;=Summary!$D$54,N36,0)</f>
        <v>29713.837110805063</v>
      </c>
      <c r="O37" s="67">
        <f>IF(O35&lt;=Summary!$D$54,O36,0)</f>
        <v>28592.560238699207</v>
      </c>
      <c r="P37" s="67">
        <f>IF(P35&lt;=Summary!$D$54,P36,0)</f>
        <v>27513.595701389808</v>
      </c>
      <c r="Q37" s="67">
        <f>IF(Q35&lt;=Summary!$D$54,Q36,0)</f>
        <v>26475.346806997735</v>
      </c>
      <c r="R37" s="67">
        <f>IF(R35&lt;=Summary!$D$54,R36,0)</f>
        <v>25476.277116167639</v>
      </c>
      <c r="S37" s="67">
        <f>IF(S35&lt;=Summary!$D$54,S36,0)</f>
        <v>24514.908168387723</v>
      </c>
      <c r="T37" s="67">
        <f>IF(T35&lt;=Summary!$D$54,T36,0)</f>
        <v>23589.817294108943</v>
      </c>
      <c r="U37" s="67">
        <f>IF(U35&lt;=Summary!$D$54,U36,0)</f>
        <v>22699.635509425585</v>
      </c>
      <c r="V37" s="67">
        <f>IF(V35&lt;=Summary!$D$54,V36,0)</f>
        <v>21843.045490201981</v>
      </c>
      <c r="W37" s="51"/>
    </row>
    <row r="38" spans="1:23">
      <c r="A38" s="66"/>
      <c r="B38" s="67"/>
      <c r="C38" s="67"/>
      <c r="D38" s="67"/>
      <c r="E38" s="67"/>
      <c r="F38" s="67"/>
      <c r="G38" s="67"/>
      <c r="H38" s="67"/>
      <c r="I38" s="67"/>
      <c r="J38" s="67"/>
      <c r="K38" s="67"/>
      <c r="L38" s="67"/>
      <c r="M38" s="51"/>
      <c r="N38" s="51"/>
      <c r="O38" s="51"/>
      <c r="P38" s="51"/>
      <c r="Q38" s="51"/>
      <c r="R38" s="51"/>
      <c r="S38" s="51"/>
      <c r="T38" s="51"/>
      <c r="U38" s="51"/>
      <c r="V38" s="51"/>
      <c r="W38" s="51"/>
    </row>
    <row r="39" spans="1:23">
      <c r="A39" s="66"/>
      <c r="B39" s="67"/>
      <c r="C39" s="67"/>
      <c r="D39" s="67"/>
      <c r="E39" s="67"/>
      <c r="F39" s="67"/>
      <c r="G39" s="67"/>
      <c r="H39" s="67"/>
      <c r="I39" s="67"/>
      <c r="J39" s="67"/>
      <c r="K39" s="67"/>
      <c r="L39" s="67"/>
      <c r="M39" s="51"/>
      <c r="N39" s="51"/>
      <c r="O39" s="51"/>
      <c r="P39" s="51"/>
      <c r="Q39" s="51"/>
      <c r="R39" s="51"/>
      <c r="S39" s="51"/>
      <c r="T39" s="51"/>
      <c r="U39" s="51"/>
      <c r="V39" s="51"/>
      <c r="W39" s="51"/>
    </row>
    <row r="40" spans="1:23">
      <c r="A40" s="68"/>
      <c r="B40" s="66" t="s">
        <v>53</v>
      </c>
      <c r="C40" s="89">
        <f>SUM(B37:V37)</f>
        <v>346476.08999984898</v>
      </c>
      <c r="F40" s="68"/>
      <c r="G40" s="68"/>
      <c r="H40" s="66"/>
      <c r="I40" s="88"/>
      <c r="J40" s="68"/>
      <c r="K40" s="68"/>
      <c r="L40" s="68"/>
      <c r="M40" s="51"/>
      <c r="N40" s="51"/>
      <c r="O40" s="51"/>
      <c r="P40" s="51"/>
      <c r="Q40" s="51"/>
      <c r="R40" s="51"/>
      <c r="S40" s="51"/>
      <c r="T40" s="51"/>
      <c r="U40" s="51"/>
      <c r="V40" s="51"/>
      <c r="W40" s="51"/>
    </row>
    <row r="41" spans="1:23">
      <c r="A41" s="69"/>
      <c r="B41" s="69"/>
      <c r="C41" s="69"/>
      <c r="D41" s="69"/>
      <c r="E41" s="69"/>
      <c r="F41" s="69"/>
      <c r="G41" s="69"/>
      <c r="H41" s="69"/>
      <c r="I41" s="69"/>
      <c r="J41" s="69"/>
      <c r="K41" s="69"/>
      <c r="L41" s="69"/>
      <c r="M41" s="51"/>
      <c r="N41" s="51"/>
      <c r="O41" s="51"/>
      <c r="P41" s="51"/>
      <c r="Q41" s="51"/>
      <c r="R41" s="51"/>
      <c r="S41" s="51"/>
      <c r="T41" s="51"/>
      <c r="U41" s="51"/>
      <c r="V41" s="51"/>
      <c r="W41" s="51"/>
    </row>
    <row r="42" spans="1:23">
      <c r="A42" s="85"/>
      <c r="B42" s="86"/>
      <c r="C42" s="86"/>
      <c r="D42" s="86"/>
      <c r="E42" s="86"/>
      <c r="F42" s="69"/>
      <c r="G42" s="69"/>
      <c r="H42" s="69"/>
      <c r="I42" s="69"/>
      <c r="J42" s="69"/>
      <c r="K42" s="69"/>
      <c r="L42" s="69"/>
      <c r="M42" s="51"/>
      <c r="N42" s="51"/>
      <c r="O42" s="51"/>
      <c r="P42" s="51"/>
      <c r="Q42" s="51"/>
      <c r="R42" s="51"/>
      <c r="S42" s="51"/>
      <c r="T42" s="51"/>
      <c r="U42" s="51"/>
      <c r="V42" s="51"/>
      <c r="W42" s="51"/>
    </row>
    <row r="43" spans="1:23">
      <c r="A43" s="71"/>
      <c r="B43" s="71"/>
      <c r="C43" s="71"/>
      <c r="D43" s="71"/>
      <c r="E43" s="71"/>
      <c r="F43" s="51"/>
      <c r="G43" s="51"/>
      <c r="H43" s="51"/>
      <c r="I43" s="51"/>
      <c r="J43" s="51"/>
      <c r="K43" s="51"/>
      <c r="L43" s="51"/>
      <c r="M43" s="51"/>
      <c r="N43" s="51"/>
      <c r="O43" s="51"/>
      <c r="P43" s="51"/>
      <c r="Q43" s="51"/>
      <c r="R43" s="51"/>
      <c r="S43" s="51"/>
      <c r="T43" s="51"/>
      <c r="U43" s="51"/>
      <c r="V43" s="51"/>
      <c r="W43" s="51"/>
    </row>
    <row r="44" spans="1:23">
      <c r="A44" s="71"/>
      <c r="B44" s="71"/>
      <c r="C44" s="71"/>
      <c r="D44" s="71"/>
      <c r="E44" s="71"/>
      <c r="F44" s="51"/>
      <c r="G44" s="51"/>
      <c r="H44" s="51"/>
      <c r="I44" s="51"/>
      <c r="J44" s="51"/>
      <c r="K44" s="51"/>
      <c r="L44" s="51"/>
      <c r="M44" s="51"/>
      <c r="N44" s="51"/>
      <c r="O44" s="51"/>
      <c r="P44" s="51"/>
      <c r="Q44" s="51"/>
      <c r="R44" s="51"/>
      <c r="S44" s="51"/>
      <c r="T44" s="51"/>
      <c r="U44" s="51"/>
      <c r="V44" s="51"/>
      <c r="W44" s="51"/>
    </row>
    <row r="45" spans="1:23">
      <c r="A45" s="70"/>
      <c r="B45" s="70"/>
      <c r="C45" s="71"/>
      <c r="D45" s="71"/>
      <c r="E45" s="71"/>
      <c r="F45" s="51"/>
      <c r="G45" s="51"/>
      <c r="H45" s="51"/>
      <c r="I45" s="51"/>
      <c r="J45" s="51"/>
      <c r="K45" s="51"/>
      <c r="L45" s="51"/>
      <c r="M45" s="51"/>
      <c r="N45" s="51"/>
      <c r="O45" s="51"/>
      <c r="P45" s="51"/>
      <c r="Q45" s="51"/>
      <c r="R45" s="51"/>
      <c r="S45" s="51"/>
      <c r="T45" s="51"/>
      <c r="U45" s="51"/>
      <c r="V45" s="51"/>
      <c r="W45" s="51"/>
    </row>
    <row r="46" spans="1:23">
      <c r="A46" s="71"/>
      <c r="B46" s="72"/>
      <c r="C46" s="73"/>
      <c r="D46" s="71"/>
      <c r="E46" s="71"/>
      <c r="F46" s="51"/>
      <c r="G46" s="51"/>
      <c r="H46" s="51"/>
      <c r="I46" s="51"/>
      <c r="J46" s="51"/>
      <c r="K46" s="51"/>
      <c r="L46" s="51"/>
      <c r="M46" s="51"/>
      <c r="N46" s="51"/>
      <c r="O46" s="51"/>
      <c r="P46" s="51"/>
      <c r="Q46" s="51"/>
      <c r="R46" s="51"/>
      <c r="S46" s="51"/>
      <c r="T46" s="51"/>
      <c r="U46" s="51"/>
      <c r="V46" s="51"/>
      <c r="W46" s="51"/>
    </row>
    <row r="47" spans="1:23">
      <c r="A47" s="71"/>
      <c r="B47" s="72"/>
      <c r="C47" s="87"/>
      <c r="D47" s="71"/>
      <c r="E47" s="71"/>
      <c r="F47" s="51"/>
      <c r="G47" s="51"/>
      <c r="H47" s="51"/>
      <c r="I47" s="51"/>
      <c r="J47" s="51"/>
      <c r="K47" s="51"/>
      <c r="L47" s="51"/>
      <c r="M47" s="51"/>
      <c r="N47" s="51"/>
      <c r="O47" s="51"/>
      <c r="P47" s="51"/>
      <c r="Q47" s="51"/>
      <c r="R47" s="51"/>
      <c r="S47" s="51"/>
      <c r="T47" s="51"/>
      <c r="U47" s="51"/>
      <c r="V47" s="51"/>
      <c r="W47" s="51"/>
    </row>
    <row r="48" spans="1:23">
      <c r="A48" s="71"/>
      <c r="B48" s="71"/>
      <c r="C48" s="71"/>
      <c r="D48" s="71"/>
      <c r="E48" s="71"/>
      <c r="F48" s="51"/>
      <c r="G48" s="51"/>
      <c r="H48" s="51"/>
      <c r="I48" s="51"/>
      <c r="J48" s="51"/>
      <c r="K48" s="51"/>
      <c r="L48" s="51"/>
      <c r="M48" s="51"/>
      <c r="N48" s="51"/>
      <c r="O48" s="51"/>
      <c r="P48" s="51"/>
      <c r="Q48" s="51"/>
      <c r="R48" s="51"/>
      <c r="S48" s="51"/>
      <c r="T48" s="51"/>
      <c r="U48" s="51"/>
      <c r="V48" s="51"/>
      <c r="W48" s="51"/>
    </row>
    <row r="49" spans="1:23">
      <c r="A49" s="71"/>
      <c r="B49" s="71"/>
      <c r="C49" s="71"/>
      <c r="D49" s="71"/>
      <c r="E49" s="51"/>
      <c r="F49" s="51"/>
      <c r="G49" s="51"/>
      <c r="H49" s="51"/>
      <c r="I49" s="51"/>
      <c r="J49" s="51"/>
      <c r="K49" s="51"/>
      <c r="L49" s="51"/>
      <c r="M49" s="51"/>
      <c r="N49" s="51"/>
      <c r="O49" s="51"/>
      <c r="P49" s="51"/>
      <c r="Q49" s="51"/>
      <c r="R49" s="51"/>
      <c r="S49" s="51"/>
      <c r="T49" s="51"/>
      <c r="U49" s="51"/>
      <c r="V49" s="51"/>
      <c r="W49" s="51"/>
    </row>
    <row r="50" spans="1:23">
      <c r="A50" s="71"/>
      <c r="B50" s="71"/>
      <c r="C50" s="71"/>
      <c r="D50" s="71"/>
      <c r="E50" s="51"/>
      <c r="F50" s="51"/>
      <c r="G50" s="51"/>
      <c r="H50" s="51"/>
      <c r="I50" s="51"/>
      <c r="J50" s="51"/>
      <c r="K50" s="51"/>
      <c r="L50" s="51"/>
      <c r="M50" s="51"/>
      <c r="N50" s="51"/>
      <c r="O50" s="51"/>
      <c r="P50" s="51"/>
      <c r="Q50" s="51"/>
      <c r="R50" s="51"/>
      <c r="S50" s="51"/>
      <c r="T50" s="51"/>
      <c r="U50" s="51"/>
      <c r="V50" s="51"/>
      <c r="W50" s="51"/>
    </row>
    <row r="51" spans="1:23">
      <c r="A51" s="70"/>
      <c r="B51" s="70"/>
      <c r="C51" s="71"/>
      <c r="D51" s="71"/>
      <c r="E51" s="51"/>
      <c r="F51" s="51"/>
      <c r="G51" s="51"/>
      <c r="H51" s="51"/>
      <c r="I51" s="51"/>
      <c r="J51" s="51"/>
      <c r="K51" s="51"/>
      <c r="L51" s="51"/>
      <c r="M51" s="51"/>
      <c r="N51" s="51"/>
      <c r="O51" s="51"/>
      <c r="P51" s="51"/>
      <c r="Q51" s="51"/>
      <c r="R51" s="51"/>
      <c r="S51" s="51"/>
      <c r="T51" s="51"/>
      <c r="U51" s="51"/>
      <c r="V51" s="51"/>
      <c r="W51" s="51"/>
    </row>
    <row r="52" spans="1:23">
      <c r="A52" s="71"/>
      <c r="B52" s="71"/>
      <c r="C52" s="71"/>
      <c r="D52" s="71"/>
      <c r="E52" s="51"/>
      <c r="F52" s="51"/>
      <c r="G52" s="51"/>
      <c r="H52" s="51"/>
      <c r="I52" s="51"/>
      <c r="J52" s="51"/>
      <c r="K52" s="51"/>
      <c r="L52" s="51"/>
      <c r="M52" s="51"/>
      <c r="N52" s="51"/>
      <c r="O52" s="51"/>
      <c r="P52" s="51"/>
      <c r="Q52" s="51"/>
      <c r="R52" s="51"/>
      <c r="S52" s="51"/>
      <c r="T52" s="51"/>
      <c r="U52" s="51"/>
      <c r="V52" s="51"/>
      <c r="W52" s="51"/>
    </row>
    <row r="53" spans="1:23">
      <c r="A53" s="71"/>
      <c r="B53" s="71"/>
      <c r="C53" s="71"/>
      <c r="D53" s="71"/>
      <c r="E53" s="51"/>
      <c r="F53" s="51"/>
      <c r="G53" s="51"/>
      <c r="H53" s="51"/>
      <c r="I53" s="51"/>
      <c r="J53" s="51"/>
      <c r="K53" s="51"/>
      <c r="L53" s="51"/>
      <c r="M53" s="51"/>
      <c r="N53" s="51"/>
      <c r="O53" s="51"/>
      <c r="P53" s="51"/>
      <c r="Q53" s="51"/>
      <c r="R53" s="51"/>
      <c r="S53" s="51"/>
      <c r="T53" s="51"/>
      <c r="U53" s="51"/>
      <c r="V53" s="51"/>
      <c r="W53" s="51"/>
    </row>
  </sheetData>
  <sheetProtection password="DEB7"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CIT Web Content Type" ma:contentTypeID="0x010100481DB978F6A9634A9F6236692F8FAB51006EAED45120695D42B546AF3E76E2A39C" ma:contentTypeVersion="20" ma:contentTypeDescription="" ma:contentTypeScope="" ma:versionID="1b4e4926057c05aa564344d5d6524537">
  <xsd:schema xmlns:xsd="http://www.w3.org/2001/XMLSchema" xmlns:xs="http://www.w3.org/2001/XMLSchema" xmlns:p="http://schemas.microsoft.com/office/2006/metadata/properties" xmlns:ns2="7fd00f9a-458a-471e-b455-ad7d7b212f2b" targetNamespace="http://schemas.microsoft.com/office/2006/metadata/properties" ma:root="true" ma:fieldsID="8e9fd002a30ca4b38861d3d6d667f7cd" ns2:_="">
    <xsd:import namespace="7fd00f9a-458a-471e-b455-ad7d7b212f2b"/>
    <xsd:element name="properties">
      <xsd:complexType>
        <xsd:sequence>
          <xsd:element name="documentManagement">
            <xsd:complexType>
              <xsd:all>
                <xsd:element ref="ns2:Folder_x0020_Path" minOccurs="0"/>
                <xsd:element ref="ns2:Folder_1" minOccurs="0"/>
                <xsd:element ref="ns2:Folder_2" minOccurs="0"/>
                <xsd:element ref="ns2:Approve" minOccurs="0"/>
                <xsd:element ref="ns2:Approved_x0020_Date" minOccurs="0"/>
                <xsd:element ref="ns2:isApproved" minOccurs="0"/>
                <xsd:element ref="ns2:xPrevVer" minOccurs="0"/>
                <xsd:element ref="ns2:xDelete" minOccurs="0"/>
                <xsd:element ref="ns2:Upload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d00f9a-458a-471e-b455-ad7d7b212f2b" elementFormDefault="qualified">
    <xsd:import namespace="http://schemas.microsoft.com/office/2006/documentManagement/types"/>
    <xsd:import namespace="http://schemas.microsoft.com/office/infopath/2007/PartnerControls"/>
    <xsd:element name="Folder_x0020_Path" ma:index="2" nillable="true" ma:displayName="Folder Path" ma:internalName="Folder_x0020_Path">
      <xsd:simpleType>
        <xsd:restriction base="dms:Text">
          <xsd:maxLength value="255"/>
        </xsd:restriction>
      </xsd:simpleType>
    </xsd:element>
    <xsd:element name="Folder_1" ma:index="4" nillable="true" ma:displayName="Folder_1" ma:hidden="true" ma:internalName="Folder_1" ma:readOnly="false">
      <xsd:simpleType>
        <xsd:restriction base="dms:Text">
          <xsd:maxLength value="255"/>
        </xsd:restriction>
      </xsd:simpleType>
    </xsd:element>
    <xsd:element name="Folder_2" ma:index="5" nillable="true" ma:displayName="Folder_2" ma:hidden="true" ma:internalName="Folder_2" ma:readOnly="false">
      <xsd:simpleType>
        <xsd:restriction base="dms:Text">
          <xsd:maxLength value="255"/>
        </xsd:restriction>
      </xsd:simpleType>
    </xsd:element>
    <xsd:element name="Approve" ma:index="6" nillable="true" ma:displayName="Approve" ma:default="1" ma:internalName="Approve">
      <xsd:simpleType>
        <xsd:restriction base="dms:Boolean"/>
      </xsd:simpleType>
    </xsd:element>
    <xsd:element name="Approved_x0020_Date" ma:index="7" nillable="true" ma:displayName="Approved Date" ma:format="DateOnly" ma:internalName="Approved_x0020_Date">
      <xsd:simpleType>
        <xsd:restriction base="dms:DateTime"/>
      </xsd:simpleType>
    </xsd:element>
    <xsd:element name="isApproved" ma:index="8" nillable="true" ma:displayName="isApproved" ma:default="0" ma:internalName="isApproved">
      <xsd:simpleType>
        <xsd:restriction base="dms:Boolean"/>
      </xsd:simpleType>
    </xsd:element>
    <xsd:element name="xPrevVer" ma:index="9" nillable="true" ma:displayName="xPrevVer" ma:decimals="1" ma:default="0" ma:hidden="true" ma:internalName="xPrevVer" ma:readOnly="false">
      <xsd:simpleType>
        <xsd:restriction base="dms:Number"/>
      </xsd:simpleType>
    </xsd:element>
    <xsd:element name="xDelete" ma:index="10" nillable="true" ma:displayName="xDelete" ma:default="0" ma:internalName="xDelete">
      <xsd:simpleType>
        <xsd:restriction base="dms:Boolean"/>
      </xsd:simpleType>
    </xsd:element>
    <xsd:element name="Uploaded" ma:index="11" nillable="true" ma:displayName="Uploaded" ma:default="0" ma:internalName="Uploaded0">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pprove xmlns="7fd00f9a-458a-471e-b455-ad7d7b212f2b">false</Approve>
    <xPrevVer xmlns="7fd00f9a-458a-471e-b455-ad7d7b212f2b">0</xPrevVer>
    <xDelete xmlns="7fd00f9a-458a-471e-b455-ad7d7b212f2b">false</xDelete>
    <Folder_2 xmlns="7fd00f9a-458a-471e-b455-ad7d7b212f2b" xsi:nil="true"/>
    <isApproved xmlns="7fd00f9a-458a-471e-b455-ad7d7b212f2b">true</isApproved>
    <Approved_x0020_Date xmlns="7fd00f9a-458a-471e-b455-ad7d7b212f2b">2020-10-16T21:08:22+00:00</Approved_x0020_Date>
    <Uploaded xmlns="7fd00f9a-458a-471e-b455-ad7d7b212f2b">false</Uploaded>
    <Folder_x0020_Path xmlns="7fd00f9a-458a-471e-b455-ad7d7b212f2b">/files/sustainability/rfbiomass.xlsx</Folder_x0020_Path>
    <Folder_1 xmlns="7fd00f9a-458a-471e-b455-ad7d7b212f2b" xsi:nil="true"/>
  </documentManagement>
</p:properties>
</file>

<file path=customXml/itemProps1.xml><?xml version="1.0" encoding="utf-8"?>
<ds:datastoreItem xmlns:ds="http://schemas.openxmlformats.org/officeDocument/2006/customXml" ds:itemID="{DCD70EE2-02BF-4581-917F-0BAD68FA6832}"/>
</file>

<file path=customXml/itemProps2.xml><?xml version="1.0" encoding="utf-8"?>
<ds:datastoreItem xmlns:ds="http://schemas.openxmlformats.org/officeDocument/2006/customXml" ds:itemID="{E52A6C42-12E1-4BDF-8E24-0D99C91688F7}"/>
</file>

<file path=customXml/itemProps3.xml><?xml version="1.0" encoding="utf-8"?>
<ds:datastoreItem xmlns:ds="http://schemas.openxmlformats.org/officeDocument/2006/customXml" ds:itemID="{22797C17-0ED2-4F14-889C-0F329DAF79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My Project Cost</vt:lpstr>
      <vt:lpstr>My Project Savings</vt:lpstr>
      <vt:lpstr>NPV Calculation</vt:lpstr>
    </vt:vector>
  </TitlesOfParts>
  <Company>BCIT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2010-11-30T22:36:02Z</dcterms:created>
  <dcterms:modified xsi:type="dcterms:W3CDTF">2011-01-05T00:20:09Z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0x010100481DB978F6A9634A9F6236692F8FAB51006EAED45120695D42B546AF3E76E2A39C</vt:lpwstr>
  </property>
  <property fmtid="{D5CDD505-2E9C-101B-9397-08002B2CF9AE}" pid="3" name="Uploaded">
    <vt:bool>false</vt:bool>
  </property>
</Properties>
</file>